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2.xml" ContentType="application/vnd.openxmlformats-officedocument.themeOverrid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3.xml" ContentType="application/vnd.openxmlformats-officedocument.themeOverride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4.xml" ContentType="application/vnd.openxmlformats-officedocument.themeOverride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5.xml" ContentType="application/vnd.openxmlformats-officedocument.themeOverride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6.xml" ContentType="application/vnd.openxmlformats-officedocument.themeOverride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hidePivotFieldList="1"/>
  <mc:AlternateContent xmlns:mc="http://schemas.openxmlformats.org/markup-compatibility/2006">
    <mc:Choice Requires="x15">
      <x15ac:absPath xmlns:x15ac="http://schemas.microsoft.com/office/spreadsheetml/2010/11/ac" url="\\smnas2\UEEAP\Préstamos\"/>
    </mc:Choice>
  </mc:AlternateContent>
  <xr:revisionPtr revIDLastSave="0" documentId="13_ncr:1_{ED460445-879F-4281-B909-7CFDD18C6C6C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Base de Datos" sheetId="1" r:id="rId1"/>
    <sheet name="Reporte" sheetId="2" r:id="rId2"/>
    <sheet name="Hoja1" sheetId="3" r:id="rId3"/>
    <sheet name="Hoja2" sheetId="4" r:id="rId4"/>
  </sheets>
  <definedNames>
    <definedName name="Año">'Base de Datos'!$A$2:$A$289</definedName>
    <definedName name="Importe">'Base de Datos'!$D$2:$D$289</definedName>
    <definedName name="Mes">'Base de Datos'!$B$2:$B$289</definedName>
    <definedName name="Número">'Base de Datos'!$E$2:$E$289</definedName>
    <definedName name="Tipo">'Base de Datos'!$C$2:$C$289</definedName>
    <definedName name="_xlnm.Print_Titles" localSheetId="1">Reporte!$1:$6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95" i="2" l="1"/>
  <c r="U95" i="2"/>
  <c r="T95" i="2"/>
  <c r="S95" i="2"/>
  <c r="R95" i="2"/>
  <c r="Q95" i="2"/>
  <c r="V76" i="2"/>
  <c r="U76" i="2"/>
  <c r="T76" i="2"/>
  <c r="S76" i="2"/>
  <c r="R76" i="2"/>
  <c r="Q76" i="2"/>
  <c r="V57" i="2"/>
  <c r="U57" i="2"/>
  <c r="T57" i="2"/>
  <c r="S57" i="2"/>
  <c r="R57" i="2"/>
  <c r="Q57" i="2"/>
  <c r="V38" i="2"/>
  <c r="U38" i="2"/>
  <c r="T38" i="2"/>
  <c r="S38" i="2"/>
  <c r="R38" i="2"/>
  <c r="Q38" i="2"/>
  <c r="AC54" i="4" l="1"/>
  <c r="U54" i="4"/>
  <c r="J54" i="4"/>
  <c r="C54" i="4"/>
  <c r="AE53" i="4"/>
  <c r="AD53" i="4"/>
  <c r="AC53" i="4"/>
  <c r="AB53" i="4"/>
  <c r="W53" i="4"/>
  <c r="V53" i="4"/>
  <c r="U53" i="4"/>
  <c r="T53" i="4"/>
  <c r="L53" i="4"/>
  <c r="K53" i="4"/>
  <c r="J53" i="4"/>
  <c r="I53" i="4"/>
  <c r="E53" i="4"/>
  <c r="D53" i="4"/>
  <c r="C53" i="4"/>
  <c r="B53" i="4"/>
  <c r="AE52" i="4"/>
  <c r="AD52" i="4"/>
  <c r="AC52" i="4"/>
  <c r="AB52" i="4"/>
  <c r="W52" i="4"/>
  <c r="V52" i="4"/>
  <c r="U52" i="4"/>
  <c r="T52" i="4"/>
  <c r="L52" i="4"/>
  <c r="K52" i="4"/>
  <c r="J52" i="4"/>
  <c r="I52" i="4"/>
  <c r="E52" i="4"/>
  <c r="D52" i="4"/>
  <c r="C52" i="4"/>
  <c r="AE51" i="4"/>
  <c r="AD51" i="4"/>
  <c r="AC51" i="4"/>
  <c r="AB51" i="4"/>
  <c r="W51" i="4"/>
  <c r="V51" i="4"/>
  <c r="U51" i="4"/>
  <c r="T51" i="4"/>
  <c r="L51" i="4"/>
  <c r="K51" i="4"/>
  <c r="J51" i="4"/>
  <c r="I51" i="4"/>
  <c r="E51" i="4"/>
  <c r="D51" i="4"/>
  <c r="C51" i="4"/>
  <c r="AE50" i="4"/>
  <c r="AD50" i="4"/>
  <c r="AC50" i="4"/>
  <c r="AB50" i="4"/>
  <c r="W50" i="4"/>
  <c r="V50" i="4"/>
  <c r="U50" i="4"/>
  <c r="T50" i="4"/>
  <c r="L50" i="4"/>
  <c r="K50" i="4"/>
  <c r="J50" i="4"/>
  <c r="I50" i="4"/>
  <c r="E50" i="4"/>
  <c r="D50" i="4"/>
  <c r="C50" i="4"/>
  <c r="AE49" i="4"/>
  <c r="AD49" i="4"/>
  <c r="AC49" i="4"/>
  <c r="AB49" i="4"/>
  <c r="W49" i="4"/>
  <c r="V49" i="4"/>
  <c r="U49" i="4"/>
  <c r="T49" i="4"/>
  <c r="L49" i="4"/>
  <c r="K49" i="4"/>
  <c r="J49" i="4"/>
  <c r="I49" i="4"/>
  <c r="E49" i="4"/>
  <c r="D49" i="4"/>
  <c r="C49" i="4"/>
  <c r="AE48" i="4"/>
  <c r="AD48" i="4"/>
  <c r="AC48" i="4"/>
  <c r="AB48" i="4"/>
  <c r="W48" i="4"/>
  <c r="V48" i="4"/>
  <c r="U48" i="4"/>
  <c r="T48" i="4"/>
  <c r="L48" i="4"/>
  <c r="K48" i="4"/>
  <c r="J48" i="4"/>
  <c r="I48" i="4"/>
  <c r="E48" i="4"/>
  <c r="D48" i="4"/>
  <c r="C48" i="4"/>
  <c r="AE47" i="4"/>
  <c r="AD47" i="4"/>
  <c r="AC47" i="4"/>
  <c r="AB47" i="4"/>
  <c r="W47" i="4"/>
  <c r="V47" i="4"/>
  <c r="U47" i="4"/>
  <c r="T47" i="4"/>
  <c r="L47" i="4"/>
  <c r="K47" i="4"/>
  <c r="J47" i="4"/>
  <c r="I47" i="4"/>
  <c r="E47" i="4"/>
  <c r="D47" i="4"/>
  <c r="C47" i="4"/>
  <c r="AE46" i="4"/>
  <c r="AD46" i="4"/>
  <c r="AC46" i="4"/>
  <c r="AB46" i="4"/>
  <c r="W46" i="4"/>
  <c r="V46" i="4"/>
  <c r="U46" i="4"/>
  <c r="T46" i="4"/>
  <c r="L46" i="4"/>
  <c r="K46" i="4"/>
  <c r="J46" i="4"/>
  <c r="I46" i="4"/>
  <c r="E46" i="4"/>
  <c r="D46" i="4"/>
  <c r="C46" i="4"/>
  <c r="AE45" i="4"/>
  <c r="AD45" i="4"/>
  <c r="AC45" i="4"/>
  <c r="AB45" i="4"/>
  <c r="W45" i="4"/>
  <c r="V45" i="4"/>
  <c r="U45" i="4"/>
  <c r="T45" i="4"/>
  <c r="L45" i="4"/>
  <c r="K45" i="4"/>
  <c r="J45" i="4"/>
  <c r="I45" i="4"/>
  <c r="E45" i="4"/>
  <c r="D45" i="4"/>
  <c r="C45" i="4"/>
  <c r="AE44" i="4"/>
  <c r="AD44" i="4"/>
  <c r="AC44" i="4"/>
  <c r="AB44" i="4"/>
  <c r="W44" i="4"/>
  <c r="V44" i="4"/>
  <c r="U44" i="4"/>
  <c r="T44" i="4"/>
  <c r="L44" i="4"/>
  <c r="K44" i="4"/>
  <c r="J44" i="4"/>
  <c r="I44" i="4"/>
  <c r="E44" i="4"/>
  <c r="D44" i="4"/>
  <c r="C44" i="4"/>
  <c r="AE43" i="4"/>
  <c r="AD43" i="4"/>
  <c r="AC43" i="4"/>
  <c r="AB43" i="4"/>
  <c r="W43" i="4"/>
  <c r="V43" i="4"/>
  <c r="U43" i="4"/>
  <c r="T43" i="4"/>
  <c r="L43" i="4"/>
  <c r="K43" i="4"/>
  <c r="J43" i="4"/>
  <c r="I43" i="4"/>
  <c r="E43" i="4"/>
  <c r="D43" i="4"/>
  <c r="C43" i="4"/>
  <c r="AE42" i="4"/>
  <c r="AD42" i="4"/>
  <c r="AC42" i="4"/>
  <c r="AB42" i="4"/>
  <c r="W42" i="4"/>
  <c r="V42" i="4"/>
  <c r="U42" i="4"/>
  <c r="T42" i="4"/>
  <c r="L42" i="4"/>
  <c r="K42" i="4"/>
  <c r="J42" i="4"/>
  <c r="I42" i="4"/>
  <c r="E42" i="4"/>
  <c r="D42" i="4"/>
  <c r="C42" i="4"/>
  <c r="AE41" i="4"/>
  <c r="AD41" i="4"/>
  <c r="AC41" i="4"/>
  <c r="AB41" i="4"/>
  <c r="W41" i="4"/>
  <c r="V41" i="4"/>
  <c r="U41" i="4"/>
  <c r="T41" i="4"/>
  <c r="L41" i="4"/>
  <c r="K41" i="4"/>
  <c r="J41" i="4"/>
  <c r="I41" i="4"/>
  <c r="E41" i="4"/>
  <c r="D41" i="4"/>
  <c r="C41" i="4"/>
  <c r="W16" i="4"/>
  <c r="P16" i="4"/>
  <c r="I16" i="4"/>
  <c r="C16" i="4"/>
  <c r="Y15" i="4"/>
  <c r="X15" i="4"/>
  <c r="W15" i="4"/>
  <c r="V15" i="4"/>
  <c r="R15" i="4"/>
  <c r="Q15" i="4"/>
  <c r="P15" i="4"/>
  <c r="O15" i="4"/>
  <c r="K15" i="4"/>
  <c r="J15" i="4"/>
  <c r="I15" i="4"/>
  <c r="H15" i="4"/>
  <c r="E15" i="4"/>
  <c r="D15" i="4"/>
  <c r="C15" i="4"/>
  <c r="B15" i="4"/>
  <c r="E7" i="3"/>
  <c r="E6" i="3"/>
  <c r="E5" i="3"/>
  <c r="E4" i="3"/>
  <c r="E3" i="3"/>
  <c r="O94" i="2"/>
  <c r="N94" i="2"/>
  <c r="M94" i="2"/>
  <c r="L94" i="2"/>
  <c r="K94" i="2"/>
  <c r="J94" i="2"/>
  <c r="H94" i="2"/>
  <c r="V94" i="2" s="1"/>
  <c r="G94" i="2"/>
  <c r="F94" i="2"/>
  <c r="T94" i="2" s="1"/>
  <c r="E94" i="2"/>
  <c r="S94" i="2" s="1"/>
  <c r="D94" i="2"/>
  <c r="R94" i="2" s="1"/>
  <c r="C94" i="2"/>
  <c r="Q94" i="2" s="1"/>
  <c r="O93" i="2"/>
  <c r="N93" i="2"/>
  <c r="M93" i="2"/>
  <c r="L93" i="2"/>
  <c r="K93" i="2"/>
  <c r="J93" i="2"/>
  <c r="H93" i="2"/>
  <c r="V93" i="2" s="1"/>
  <c r="G93" i="2"/>
  <c r="U93" i="2" s="1"/>
  <c r="F93" i="2"/>
  <c r="E93" i="2"/>
  <c r="S93" i="2" s="1"/>
  <c r="D93" i="2"/>
  <c r="R93" i="2" s="1"/>
  <c r="C93" i="2"/>
  <c r="O92" i="2"/>
  <c r="N92" i="2"/>
  <c r="M92" i="2"/>
  <c r="L92" i="2"/>
  <c r="K92" i="2"/>
  <c r="J92" i="2"/>
  <c r="H92" i="2"/>
  <c r="V92" i="2" s="1"/>
  <c r="G92" i="2"/>
  <c r="U92" i="2" s="1"/>
  <c r="F92" i="2"/>
  <c r="T92" i="2" s="1"/>
  <c r="E92" i="2"/>
  <c r="S92" i="2" s="1"/>
  <c r="D92" i="2"/>
  <c r="R92" i="2" s="1"/>
  <c r="C92" i="2"/>
  <c r="Q92" i="2" s="1"/>
  <c r="O91" i="2"/>
  <c r="N91" i="2"/>
  <c r="M91" i="2"/>
  <c r="L91" i="2"/>
  <c r="K91" i="2"/>
  <c r="J91" i="2"/>
  <c r="H91" i="2"/>
  <c r="V91" i="2" s="1"/>
  <c r="G91" i="2"/>
  <c r="U91" i="2" s="1"/>
  <c r="F91" i="2"/>
  <c r="E91" i="2"/>
  <c r="D91" i="2"/>
  <c r="R91" i="2" s="1"/>
  <c r="C91" i="2"/>
  <c r="Q91" i="2" s="1"/>
  <c r="O90" i="2"/>
  <c r="N90" i="2"/>
  <c r="M90" i="2"/>
  <c r="L90" i="2"/>
  <c r="K90" i="2"/>
  <c r="J90" i="2"/>
  <c r="H90" i="2"/>
  <c r="V90" i="2" s="1"/>
  <c r="G90" i="2"/>
  <c r="U90" i="2" s="1"/>
  <c r="F90" i="2"/>
  <c r="T90" i="2" s="1"/>
  <c r="E90" i="2"/>
  <c r="S90" i="2" s="1"/>
  <c r="D90" i="2"/>
  <c r="R90" i="2" s="1"/>
  <c r="C90" i="2"/>
  <c r="Q90" i="2" s="1"/>
  <c r="O89" i="2"/>
  <c r="N89" i="2"/>
  <c r="M89" i="2"/>
  <c r="L89" i="2"/>
  <c r="K89" i="2"/>
  <c r="J89" i="2"/>
  <c r="H89" i="2"/>
  <c r="V89" i="2" s="1"/>
  <c r="G89" i="2"/>
  <c r="U89" i="2" s="1"/>
  <c r="F89" i="2"/>
  <c r="E89" i="2"/>
  <c r="D89" i="2"/>
  <c r="R89" i="2" s="1"/>
  <c r="C89" i="2"/>
  <c r="Q89" i="2" s="1"/>
  <c r="O88" i="2"/>
  <c r="N88" i="2"/>
  <c r="M88" i="2"/>
  <c r="L88" i="2"/>
  <c r="K88" i="2"/>
  <c r="J88" i="2"/>
  <c r="H88" i="2"/>
  <c r="V88" i="2" s="1"/>
  <c r="G88" i="2"/>
  <c r="U88" i="2" s="1"/>
  <c r="F88" i="2"/>
  <c r="T88" i="2" s="1"/>
  <c r="E88" i="2"/>
  <c r="S88" i="2" s="1"/>
  <c r="D88" i="2"/>
  <c r="R88" i="2" s="1"/>
  <c r="C88" i="2"/>
  <c r="Q88" i="2" s="1"/>
  <c r="O87" i="2"/>
  <c r="N87" i="2"/>
  <c r="M87" i="2"/>
  <c r="L87" i="2"/>
  <c r="K87" i="2"/>
  <c r="J87" i="2"/>
  <c r="H87" i="2"/>
  <c r="V87" i="2" s="1"/>
  <c r="G87" i="2"/>
  <c r="U87" i="2" s="1"/>
  <c r="F87" i="2"/>
  <c r="E87" i="2"/>
  <c r="D87" i="2"/>
  <c r="R87" i="2" s="1"/>
  <c r="C87" i="2"/>
  <c r="Q87" i="2" s="1"/>
  <c r="O86" i="2"/>
  <c r="N86" i="2"/>
  <c r="M86" i="2"/>
  <c r="L86" i="2"/>
  <c r="K86" i="2"/>
  <c r="J86" i="2"/>
  <c r="H86" i="2"/>
  <c r="V86" i="2" s="1"/>
  <c r="G86" i="2"/>
  <c r="U86" i="2" s="1"/>
  <c r="F86" i="2"/>
  <c r="T86" i="2" s="1"/>
  <c r="E86" i="2"/>
  <c r="S86" i="2" s="1"/>
  <c r="D86" i="2"/>
  <c r="R86" i="2" s="1"/>
  <c r="C86" i="2"/>
  <c r="Q86" i="2" s="1"/>
  <c r="O85" i="2"/>
  <c r="N85" i="2"/>
  <c r="M85" i="2"/>
  <c r="L85" i="2"/>
  <c r="K85" i="2"/>
  <c r="J85" i="2"/>
  <c r="H85" i="2"/>
  <c r="V85" i="2" s="1"/>
  <c r="G85" i="2"/>
  <c r="U85" i="2" s="1"/>
  <c r="F85" i="2"/>
  <c r="E85" i="2"/>
  <c r="D85" i="2"/>
  <c r="R85" i="2" s="1"/>
  <c r="C85" i="2"/>
  <c r="Q85" i="2" s="1"/>
  <c r="O84" i="2"/>
  <c r="N84" i="2"/>
  <c r="M84" i="2"/>
  <c r="L84" i="2"/>
  <c r="K84" i="2"/>
  <c r="J84" i="2"/>
  <c r="H84" i="2"/>
  <c r="V84" i="2" s="1"/>
  <c r="G84" i="2"/>
  <c r="U84" i="2" s="1"/>
  <c r="F84" i="2"/>
  <c r="T84" i="2" s="1"/>
  <c r="E84" i="2"/>
  <c r="S84" i="2" s="1"/>
  <c r="D84" i="2"/>
  <c r="R84" i="2" s="1"/>
  <c r="C84" i="2"/>
  <c r="Q84" i="2" s="1"/>
  <c r="O83" i="2"/>
  <c r="O95" i="2" s="1"/>
  <c r="N83" i="2"/>
  <c r="N95" i="2" s="1"/>
  <c r="M83" i="2"/>
  <c r="L83" i="2"/>
  <c r="K83" i="2"/>
  <c r="K95" i="2" s="1"/>
  <c r="K96" i="2" s="1"/>
  <c r="J83" i="2"/>
  <c r="J95" i="2" s="1"/>
  <c r="H83" i="2"/>
  <c r="V83" i="2" s="1"/>
  <c r="G83" i="2"/>
  <c r="F83" i="2"/>
  <c r="E83" i="2"/>
  <c r="D83" i="2"/>
  <c r="R83" i="2" s="1"/>
  <c r="C83" i="2"/>
  <c r="Q83" i="2" s="1"/>
  <c r="O75" i="2"/>
  <c r="N75" i="2"/>
  <c r="M75" i="2"/>
  <c r="L75" i="2"/>
  <c r="K75" i="2"/>
  <c r="J75" i="2"/>
  <c r="H75" i="2"/>
  <c r="V75" i="2" s="1"/>
  <c r="G75" i="2"/>
  <c r="F75" i="2"/>
  <c r="T75" i="2" s="1"/>
  <c r="E75" i="2"/>
  <c r="S75" i="2" s="1"/>
  <c r="D75" i="2"/>
  <c r="R75" i="2" s="1"/>
  <c r="C75" i="2"/>
  <c r="Q75" i="2" s="1"/>
  <c r="O74" i="2"/>
  <c r="N74" i="2"/>
  <c r="M74" i="2"/>
  <c r="L74" i="2"/>
  <c r="K74" i="2"/>
  <c r="J74" i="2"/>
  <c r="H74" i="2"/>
  <c r="V74" i="2" s="1"/>
  <c r="G74" i="2"/>
  <c r="U74" i="2" s="1"/>
  <c r="F74" i="2"/>
  <c r="E74" i="2"/>
  <c r="D74" i="2"/>
  <c r="R74" i="2" s="1"/>
  <c r="C74" i="2"/>
  <c r="O73" i="2"/>
  <c r="N73" i="2"/>
  <c r="M73" i="2"/>
  <c r="L73" i="2"/>
  <c r="K73" i="2"/>
  <c r="J73" i="2"/>
  <c r="H73" i="2"/>
  <c r="V73" i="2" s="1"/>
  <c r="G73" i="2"/>
  <c r="F73" i="2"/>
  <c r="T73" i="2" s="1"/>
  <c r="E73" i="2"/>
  <c r="S73" i="2" s="1"/>
  <c r="D73" i="2"/>
  <c r="R73" i="2" s="1"/>
  <c r="C73" i="2"/>
  <c r="Q73" i="2" s="1"/>
  <c r="O72" i="2"/>
  <c r="N72" i="2"/>
  <c r="M72" i="2"/>
  <c r="L72" i="2"/>
  <c r="K72" i="2"/>
  <c r="J72" i="2"/>
  <c r="H72" i="2"/>
  <c r="V72" i="2" s="1"/>
  <c r="G72" i="2"/>
  <c r="U72" i="2" s="1"/>
  <c r="F72" i="2"/>
  <c r="E72" i="2"/>
  <c r="D72" i="2"/>
  <c r="R72" i="2" s="1"/>
  <c r="C72" i="2"/>
  <c r="O71" i="2"/>
  <c r="N71" i="2"/>
  <c r="M71" i="2"/>
  <c r="L71" i="2"/>
  <c r="K71" i="2"/>
  <c r="J71" i="2"/>
  <c r="H71" i="2"/>
  <c r="V71" i="2" s="1"/>
  <c r="G71" i="2"/>
  <c r="F71" i="2"/>
  <c r="T71" i="2" s="1"/>
  <c r="E71" i="2"/>
  <c r="S71" i="2" s="1"/>
  <c r="D71" i="2"/>
  <c r="R71" i="2" s="1"/>
  <c r="C71" i="2"/>
  <c r="Q71" i="2" s="1"/>
  <c r="O70" i="2"/>
  <c r="N70" i="2"/>
  <c r="M70" i="2"/>
  <c r="L70" i="2"/>
  <c r="K70" i="2"/>
  <c r="J70" i="2"/>
  <c r="H70" i="2"/>
  <c r="V70" i="2" s="1"/>
  <c r="G70" i="2"/>
  <c r="U70" i="2" s="1"/>
  <c r="F70" i="2"/>
  <c r="E70" i="2"/>
  <c r="D70" i="2"/>
  <c r="R70" i="2" s="1"/>
  <c r="C70" i="2"/>
  <c r="O69" i="2"/>
  <c r="N69" i="2"/>
  <c r="M69" i="2"/>
  <c r="L69" i="2"/>
  <c r="K69" i="2"/>
  <c r="J69" i="2"/>
  <c r="H69" i="2"/>
  <c r="V69" i="2" s="1"/>
  <c r="G69" i="2"/>
  <c r="F69" i="2"/>
  <c r="T69" i="2" s="1"/>
  <c r="E69" i="2"/>
  <c r="S69" i="2" s="1"/>
  <c r="D69" i="2"/>
  <c r="R69" i="2" s="1"/>
  <c r="C69" i="2"/>
  <c r="Q69" i="2" s="1"/>
  <c r="O68" i="2"/>
  <c r="N68" i="2"/>
  <c r="M68" i="2"/>
  <c r="L68" i="2"/>
  <c r="K68" i="2"/>
  <c r="J68" i="2"/>
  <c r="H68" i="2"/>
  <c r="V68" i="2" s="1"/>
  <c r="G68" i="2"/>
  <c r="U68" i="2" s="1"/>
  <c r="F68" i="2"/>
  <c r="E68" i="2"/>
  <c r="D68" i="2"/>
  <c r="R68" i="2" s="1"/>
  <c r="C68" i="2"/>
  <c r="O67" i="2"/>
  <c r="N67" i="2"/>
  <c r="M67" i="2"/>
  <c r="L67" i="2"/>
  <c r="K67" i="2"/>
  <c r="J67" i="2"/>
  <c r="H67" i="2"/>
  <c r="V67" i="2" s="1"/>
  <c r="G67" i="2"/>
  <c r="F67" i="2"/>
  <c r="T67" i="2" s="1"/>
  <c r="E67" i="2"/>
  <c r="S67" i="2" s="1"/>
  <c r="D67" i="2"/>
  <c r="R67" i="2" s="1"/>
  <c r="C67" i="2"/>
  <c r="Q67" i="2" s="1"/>
  <c r="O66" i="2"/>
  <c r="N66" i="2"/>
  <c r="M66" i="2"/>
  <c r="L66" i="2"/>
  <c r="K66" i="2"/>
  <c r="J66" i="2"/>
  <c r="H66" i="2"/>
  <c r="V66" i="2" s="1"/>
  <c r="G66" i="2"/>
  <c r="U66" i="2" s="1"/>
  <c r="F66" i="2"/>
  <c r="E66" i="2"/>
  <c r="D66" i="2"/>
  <c r="R66" i="2" s="1"/>
  <c r="C66" i="2"/>
  <c r="O65" i="2"/>
  <c r="N65" i="2"/>
  <c r="M65" i="2"/>
  <c r="L65" i="2"/>
  <c r="K65" i="2"/>
  <c r="J65" i="2"/>
  <c r="H65" i="2"/>
  <c r="V65" i="2" s="1"/>
  <c r="G65" i="2"/>
  <c r="F65" i="2"/>
  <c r="T65" i="2" s="1"/>
  <c r="E65" i="2"/>
  <c r="S65" i="2" s="1"/>
  <c r="D65" i="2"/>
  <c r="R65" i="2" s="1"/>
  <c r="C65" i="2"/>
  <c r="Q65" i="2" s="1"/>
  <c r="O64" i="2"/>
  <c r="O76" i="2" s="1"/>
  <c r="N64" i="2"/>
  <c r="N76" i="2" s="1"/>
  <c r="M64" i="2"/>
  <c r="L64" i="2"/>
  <c r="K64" i="2"/>
  <c r="K76" i="2" s="1"/>
  <c r="K77" i="2" s="1"/>
  <c r="J64" i="2"/>
  <c r="J76" i="2" s="1"/>
  <c r="H64" i="2"/>
  <c r="G64" i="2"/>
  <c r="F64" i="2"/>
  <c r="E64" i="2"/>
  <c r="D64" i="2"/>
  <c r="R64" i="2" s="1"/>
  <c r="C64" i="2"/>
  <c r="O56" i="2"/>
  <c r="N56" i="2"/>
  <c r="M56" i="2"/>
  <c r="L56" i="2"/>
  <c r="K56" i="2"/>
  <c r="J56" i="2"/>
  <c r="H56" i="2"/>
  <c r="V56" i="2" s="1"/>
  <c r="G56" i="2"/>
  <c r="F56" i="2"/>
  <c r="E56" i="2"/>
  <c r="S56" i="2" s="1"/>
  <c r="D56" i="2"/>
  <c r="R56" i="2" s="1"/>
  <c r="C56" i="2"/>
  <c r="Q56" i="2" s="1"/>
  <c r="O55" i="2"/>
  <c r="N55" i="2"/>
  <c r="M55" i="2"/>
  <c r="L55" i="2"/>
  <c r="K55" i="2"/>
  <c r="J55" i="2"/>
  <c r="H55" i="2"/>
  <c r="V55" i="2" s="1"/>
  <c r="G55" i="2"/>
  <c r="U55" i="2" s="1"/>
  <c r="F55" i="2"/>
  <c r="E55" i="2"/>
  <c r="D55" i="2"/>
  <c r="R55" i="2" s="1"/>
  <c r="C55" i="2"/>
  <c r="O54" i="2"/>
  <c r="N54" i="2"/>
  <c r="M54" i="2"/>
  <c r="L54" i="2"/>
  <c r="K54" i="2"/>
  <c r="J54" i="2"/>
  <c r="H54" i="2"/>
  <c r="V54" i="2" s="1"/>
  <c r="G54" i="2"/>
  <c r="F54" i="2"/>
  <c r="E54" i="2"/>
  <c r="S54" i="2" s="1"/>
  <c r="D54" i="2"/>
  <c r="R54" i="2" s="1"/>
  <c r="C54" i="2"/>
  <c r="Q54" i="2" s="1"/>
  <c r="O53" i="2"/>
  <c r="N53" i="2"/>
  <c r="M53" i="2"/>
  <c r="L53" i="2"/>
  <c r="K53" i="2"/>
  <c r="J53" i="2"/>
  <c r="H53" i="2"/>
  <c r="V53" i="2" s="1"/>
  <c r="G53" i="2"/>
  <c r="U53" i="2" s="1"/>
  <c r="F53" i="2"/>
  <c r="E53" i="2"/>
  <c r="D53" i="2"/>
  <c r="R53" i="2" s="1"/>
  <c r="C53" i="2"/>
  <c r="O52" i="2"/>
  <c r="N52" i="2"/>
  <c r="M52" i="2"/>
  <c r="L52" i="2"/>
  <c r="K52" i="2"/>
  <c r="J52" i="2"/>
  <c r="H52" i="2"/>
  <c r="V52" i="2" s="1"/>
  <c r="G52" i="2"/>
  <c r="F52" i="2"/>
  <c r="E52" i="2"/>
  <c r="S52" i="2" s="1"/>
  <c r="D52" i="2"/>
  <c r="R52" i="2" s="1"/>
  <c r="C52" i="2"/>
  <c r="Q52" i="2" s="1"/>
  <c r="O51" i="2"/>
  <c r="N51" i="2"/>
  <c r="M51" i="2"/>
  <c r="L51" i="2"/>
  <c r="K51" i="2"/>
  <c r="J51" i="2"/>
  <c r="H51" i="2"/>
  <c r="G51" i="2"/>
  <c r="U51" i="2" s="1"/>
  <c r="F51" i="2"/>
  <c r="E51" i="2"/>
  <c r="S51" i="2" s="1"/>
  <c r="D51" i="2"/>
  <c r="R51" i="2" s="1"/>
  <c r="C51" i="2"/>
  <c r="O50" i="2"/>
  <c r="N50" i="2"/>
  <c r="M50" i="2"/>
  <c r="L50" i="2"/>
  <c r="K50" i="2"/>
  <c r="J50" i="2"/>
  <c r="H50" i="2"/>
  <c r="V50" i="2" s="1"/>
  <c r="G50" i="2"/>
  <c r="F50" i="2"/>
  <c r="E50" i="2"/>
  <c r="S50" i="2" s="1"/>
  <c r="D50" i="2"/>
  <c r="R50" i="2" s="1"/>
  <c r="C50" i="2"/>
  <c r="Q50" i="2" s="1"/>
  <c r="N49" i="2"/>
  <c r="M49" i="2"/>
  <c r="L49" i="2"/>
  <c r="K49" i="2"/>
  <c r="J49" i="2"/>
  <c r="H49" i="2"/>
  <c r="V49" i="2" s="1"/>
  <c r="G49" i="2"/>
  <c r="U49" i="2" s="1"/>
  <c r="F49" i="2"/>
  <c r="T49" i="2" s="1"/>
  <c r="E49" i="2"/>
  <c r="D49" i="2"/>
  <c r="R49" i="2" s="1"/>
  <c r="C49" i="2"/>
  <c r="Q49" i="2" s="1"/>
  <c r="O48" i="2"/>
  <c r="N48" i="2"/>
  <c r="M48" i="2"/>
  <c r="L48" i="2"/>
  <c r="K48" i="2"/>
  <c r="J48" i="2"/>
  <c r="H48" i="2"/>
  <c r="V48" i="2" s="1"/>
  <c r="G48" i="2"/>
  <c r="U48" i="2" s="1"/>
  <c r="F48" i="2"/>
  <c r="E48" i="2"/>
  <c r="D48" i="2"/>
  <c r="R48" i="2" s="1"/>
  <c r="C48" i="2"/>
  <c r="Q48" i="2" s="1"/>
  <c r="O47" i="2"/>
  <c r="N47" i="2"/>
  <c r="M47" i="2"/>
  <c r="L47" i="2"/>
  <c r="K47" i="2"/>
  <c r="J47" i="2"/>
  <c r="H47" i="2"/>
  <c r="V47" i="2" s="1"/>
  <c r="G47" i="2"/>
  <c r="U47" i="2" s="1"/>
  <c r="F47" i="2"/>
  <c r="T47" i="2" s="1"/>
  <c r="E47" i="2"/>
  <c r="D47" i="2"/>
  <c r="R47" i="2" s="1"/>
  <c r="C47" i="2"/>
  <c r="Q47" i="2" s="1"/>
  <c r="O46" i="2"/>
  <c r="N46" i="2"/>
  <c r="M46" i="2"/>
  <c r="L46" i="2"/>
  <c r="K46" i="2"/>
  <c r="J46" i="2"/>
  <c r="H46" i="2"/>
  <c r="V46" i="2" s="1"/>
  <c r="G46" i="2"/>
  <c r="U46" i="2" s="1"/>
  <c r="F46" i="2"/>
  <c r="E46" i="2"/>
  <c r="D46" i="2"/>
  <c r="R46" i="2" s="1"/>
  <c r="C46" i="2"/>
  <c r="Q46" i="2" s="1"/>
  <c r="O45" i="2"/>
  <c r="O57" i="2" s="1"/>
  <c r="O58" i="2" s="1"/>
  <c r="N45" i="2"/>
  <c r="N57" i="2" s="1"/>
  <c r="M45" i="2"/>
  <c r="L45" i="2"/>
  <c r="K45" i="2"/>
  <c r="J45" i="2"/>
  <c r="J57" i="2" s="1"/>
  <c r="H45" i="2"/>
  <c r="V45" i="2" s="1"/>
  <c r="G45" i="2"/>
  <c r="F45" i="2"/>
  <c r="E45" i="2"/>
  <c r="D45" i="2"/>
  <c r="C45" i="2"/>
  <c r="O37" i="2"/>
  <c r="N37" i="2"/>
  <c r="M37" i="2"/>
  <c r="L37" i="2"/>
  <c r="K37" i="2"/>
  <c r="J37" i="2"/>
  <c r="H37" i="2"/>
  <c r="G37" i="2"/>
  <c r="U37" i="2" s="1"/>
  <c r="F37" i="2"/>
  <c r="E37" i="2"/>
  <c r="D37" i="2"/>
  <c r="C37" i="2"/>
  <c r="O36" i="2"/>
  <c r="N36" i="2"/>
  <c r="M36" i="2"/>
  <c r="L36" i="2"/>
  <c r="K36" i="2"/>
  <c r="J36" i="2"/>
  <c r="H36" i="2"/>
  <c r="G36" i="2"/>
  <c r="F36" i="2"/>
  <c r="T36" i="2" s="1"/>
  <c r="E36" i="2"/>
  <c r="D36" i="2"/>
  <c r="C36" i="2"/>
  <c r="Q36" i="2" s="1"/>
  <c r="O35" i="2"/>
  <c r="N35" i="2"/>
  <c r="M35" i="2"/>
  <c r="L35" i="2"/>
  <c r="K35" i="2"/>
  <c r="J35" i="2"/>
  <c r="H35" i="2"/>
  <c r="G35" i="2"/>
  <c r="U35" i="2" s="1"/>
  <c r="F35" i="2"/>
  <c r="E35" i="2"/>
  <c r="D35" i="2"/>
  <c r="C35" i="2"/>
  <c r="O34" i="2"/>
  <c r="N34" i="2"/>
  <c r="M34" i="2"/>
  <c r="L34" i="2"/>
  <c r="K34" i="2"/>
  <c r="J34" i="2"/>
  <c r="H34" i="2"/>
  <c r="G34" i="2"/>
  <c r="F34" i="2"/>
  <c r="T34" i="2" s="1"/>
  <c r="E34" i="2"/>
  <c r="D34" i="2"/>
  <c r="C34" i="2"/>
  <c r="Q34" i="2" s="1"/>
  <c r="O33" i="2"/>
  <c r="N33" i="2"/>
  <c r="M33" i="2"/>
  <c r="L33" i="2"/>
  <c r="K33" i="2"/>
  <c r="J33" i="2"/>
  <c r="H33" i="2"/>
  <c r="G33" i="2"/>
  <c r="F33" i="2"/>
  <c r="E33" i="2"/>
  <c r="D33" i="2"/>
  <c r="C33" i="2"/>
  <c r="O32" i="2"/>
  <c r="N32" i="2"/>
  <c r="M32" i="2"/>
  <c r="L32" i="2"/>
  <c r="K32" i="2"/>
  <c r="J32" i="2"/>
  <c r="H32" i="2"/>
  <c r="G32" i="2"/>
  <c r="F32" i="2"/>
  <c r="T32" i="2" s="1"/>
  <c r="E32" i="2"/>
  <c r="D32" i="2"/>
  <c r="C32" i="2"/>
  <c r="O31" i="2"/>
  <c r="N31" i="2"/>
  <c r="M31" i="2"/>
  <c r="L31" i="2"/>
  <c r="K31" i="2"/>
  <c r="J31" i="2"/>
  <c r="H31" i="2"/>
  <c r="G31" i="2"/>
  <c r="F31" i="2"/>
  <c r="E31" i="2"/>
  <c r="D31" i="2"/>
  <c r="C31" i="2"/>
  <c r="O30" i="2"/>
  <c r="N30" i="2"/>
  <c r="M30" i="2"/>
  <c r="L30" i="2"/>
  <c r="K30" i="2"/>
  <c r="J30" i="2"/>
  <c r="H30" i="2"/>
  <c r="G30" i="2"/>
  <c r="F30" i="2"/>
  <c r="T30" i="2" s="1"/>
  <c r="E30" i="2"/>
  <c r="D30" i="2"/>
  <c r="C30" i="2"/>
  <c r="O29" i="2"/>
  <c r="N29" i="2"/>
  <c r="M29" i="2"/>
  <c r="L29" i="2"/>
  <c r="K29" i="2"/>
  <c r="J29" i="2"/>
  <c r="H29" i="2"/>
  <c r="G29" i="2"/>
  <c r="F29" i="2"/>
  <c r="E29" i="2"/>
  <c r="D29" i="2"/>
  <c r="C29" i="2"/>
  <c r="O28" i="2"/>
  <c r="N28" i="2"/>
  <c r="M28" i="2"/>
  <c r="L28" i="2"/>
  <c r="K28" i="2"/>
  <c r="J28" i="2"/>
  <c r="H28" i="2"/>
  <c r="G28" i="2"/>
  <c r="F28" i="2"/>
  <c r="T28" i="2" s="1"/>
  <c r="E28" i="2"/>
  <c r="D28" i="2"/>
  <c r="C28" i="2"/>
  <c r="O27" i="2"/>
  <c r="N27" i="2"/>
  <c r="M27" i="2"/>
  <c r="L27" i="2"/>
  <c r="K27" i="2"/>
  <c r="J27" i="2"/>
  <c r="H27" i="2"/>
  <c r="G27" i="2"/>
  <c r="F27" i="2"/>
  <c r="E27" i="2"/>
  <c r="D27" i="2"/>
  <c r="C27" i="2"/>
  <c r="O26" i="2"/>
  <c r="N26" i="2"/>
  <c r="M26" i="2"/>
  <c r="M38" i="2" s="1"/>
  <c r="L26" i="2"/>
  <c r="K26" i="2"/>
  <c r="J26" i="2"/>
  <c r="J38" i="2" s="1"/>
  <c r="H26" i="2"/>
  <c r="G26" i="2"/>
  <c r="F26" i="2"/>
  <c r="E26" i="2"/>
  <c r="D26" i="2"/>
  <c r="C26" i="2"/>
  <c r="O14" i="2"/>
  <c r="N14" i="2"/>
  <c r="M14" i="2"/>
  <c r="L14" i="2"/>
  <c r="K14" i="2"/>
  <c r="J14" i="2"/>
  <c r="H14" i="2"/>
  <c r="G14" i="2"/>
  <c r="U14" i="2" s="1"/>
  <c r="F14" i="2"/>
  <c r="E14" i="2"/>
  <c r="D14" i="2"/>
  <c r="C14" i="2"/>
  <c r="Q14" i="2" s="1"/>
  <c r="O13" i="2"/>
  <c r="N13" i="2"/>
  <c r="M13" i="2"/>
  <c r="L13" i="2"/>
  <c r="K13" i="2"/>
  <c r="J13" i="2"/>
  <c r="H13" i="2"/>
  <c r="G13" i="2"/>
  <c r="U13" i="2" s="1"/>
  <c r="F13" i="2"/>
  <c r="T13" i="2" s="1"/>
  <c r="E13" i="2"/>
  <c r="D13" i="2"/>
  <c r="R13" i="2" s="1"/>
  <c r="C13" i="2"/>
  <c r="Q13" i="2" s="1"/>
  <c r="O12" i="2"/>
  <c r="N12" i="2"/>
  <c r="M12" i="2"/>
  <c r="L12" i="2"/>
  <c r="K12" i="2"/>
  <c r="J12" i="2"/>
  <c r="H12" i="2"/>
  <c r="G12" i="2"/>
  <c r="U12" i="2" s="1"/>
  <c r="F12" i="2"/>
  <c r="E12" i="2"/>
  <c r="D12" i="2"/>
  <c r="C12" i="2"/>
  <c r="Q12" i="2" s="1"/>
  <c r="O11" i="2"/>
  <c r="N11" i="2"/>
  <c r="M11" i="2"/>
  <c r="M15" i="2" s="1"/>
  <c r="L11" i="2"/>
  <c r="K11" i="2"/>
  <c r="J11" i="2"/>
  <c r="H11" i="2"/>
  <c r="G11" i="2"/>
  <c r="U11" i="2" s="1"/>
  <c r="F11" i="2"/>
  <c r="T11" i="2" s="1"/>
  <c r="E11" i="2"/>
  <c r="D11" i="2"/>
  <c r="R11" i="2" s="1"/>
  <c r="C11" i="2"/>
  <c r="U29" i="2" l="1"/>
  <c r="Q30" i="2"/>
  <c r="U31" i="2"/>
  <c r="Q32" i="2"/>
  <c r="U33" i="2"/>
  <c r="U27" i="2"/>
  <c r="Q28" i="2"/>
  <c r="V12" i="2"/>
  <c r="V14" i="2"/>
  <c r="V27" i="2"/>
  <c r="R28" i="2"/>
  <c r="V29" i="2"/>
  <c r="R30" i="2"/>
  <c r="V31" i="2"/>
  <c r="R32" i="2"/>
  <c r="V33" i="2"/>
  <c r="R34" i="2"/>
  <c r="V35" i="2"/>
  <c r="R36" i="2"/>
  <c r="V37" i="2"/>
  <c r="S53" i="2"/>
  <c r="S55" i="2"/>
  <c r="S66" i="2"/>
  <c r="S68" i="2"/>
  <c r="S70" i="2"/>
  <c r="S72" i="2"/>
  <c r="S74" i="2"/>
  <c r="E95" i="2"/>
  <c r="E96" i="2" s="1"/>
  <c r="S83" i="2"/>
  <c r="S96" i="2" s="1"/>
  <c r="S85" i="2"/>
  <c r="S87" i="2"/>
  <c r="S89" i="2"/>
  <c r="S91" i="2"/>
  <c r="O77" i="2"/>
  <c r="F95" i="2"/>
  <c r="F96" i="2" s="1"/>
  <c r="T83" i="2"/>
  <c r="T96" i="2" s="1"/>
  <c r="O96" i="2"/>
  <c r="T85" i="2"/>
  <c r="T87" i="2"/>
  <c r="T89" i="2"/>
  <c r="T91" i="2"/>
  <c r="T93" i="2"/>
  <c r="G95" i="2"/>
  <c r="G96" i="2" s="1"/>
  <c r="U83" i="2"/>
  <c r="U96" i="2" s="1"/>
  <c r="N38" i="2"/>
  <c r="O38" i="2"/>
  <c r="O39" i="2" s="1"/>
  <c r="Q27" i="2"/>
  <c r="U28" i="2"/>
  <c r="Q29" i="2"/>
  <c r="U30" i="2"/>
  <c r="Q31" i="2"/>
  <c r="U32" i="2"/>
  <c r="Q33" i="2"/>
  <c r="U34" i="2"/>
  <c r="Q35" i="2"/>
  <c r="U36" i="2"/>
  <c r="Q37" i="2"/>
  <c r="V30" i="2"/>
  <c r="R31" i="2"/>
  <c r="V32" i="2"/>
  <c r="R33" i="2"/>
  <c r="V34" i="2"/>
  <c r="R35" i="2"/>
  <c r="V36" i="2"/>
  <c r="R37" i="2"/>
  <c r="Q93" i="2"/>
  <c r="R96" i="2" s="1"/>
  <c r="U94" i="2"/>
  <c r="E76" i="2"/>
  <c r="S64" i="2"/>
  <c r="S77" i="2"/>
  <c r="S11" i="2"/>
  <c r="N15" i="2"/>
  <c r="S13" i="2"/>
  <c r="S28" i="2"/>
  <c r="S30" i="2"/>
  <c r="S32" i="2"/>
  <c r="S34" i="2"/>
  <c r="S36" i="2"/>
  <c r="S47" i="2"/>
  <c r="S49" i="2"/>
  <c r="T51" i="2"/>
  <c r="T53" i="2"/>
  <c r="T55" i="2"/>
  <c r="F76" i="2"/>
  <c r="F77" i="2" s="1"/>
  <c r="T64" i="2"/>
  <c r="T66" i="2"/>
  <c r="T68" i="2"/>
  <c r="T70" i="2"/>
  <c r="T72" i="2"/>
  <c r="T74" i="2"/>
  <c r="G76" i="2"/>
  <c r="U64" i="2"/>
  <c r="H76" i="2"/>
  <c r="H77" i="2" s="1"/>
  <c r="V64" i="2"/>
  <c r="H95" i="2"/>
  <c r="V13" i="2"/>
  <c r="R14" i="2"/>
  <c r="R27" i="2"/>
  <c r="V28" i="2"/>
  <c r="R29" i="2"/>
  <c r="Q64" i="2"/>
  <c r="R77" i="2" s="1"/>
  <c r="U65" i="2"/>
  <c r="Q66" i="2"/>
  <c r="U67" i="2"/>
  <c r="Q68" i="2"/>
  <c r="U69" i="2"/>
  <c r="Q70" i="2"/>
  <c r="U71" i="2"/>
  <c r="Q72" i="2"/>
  <c r="U73" i="2"/>
  <c r="Q74" i="2"/>
  <c r="U75" i="2"/>
  <c r="H38" i="2"/>
  <c r="V26" i="2"/>
  <c r="G57" i="2"/>
  <c r="U45" i="2"/>
  <c r="R12" i="2"/>
  <c r="J15" i="2"/>
  <c r="S14" i="2"/>
  <c r="S27" i="2"/>
  <c r="S29" i="2"/>
  <c r="S31" i="2"/>
  <c r="S33" i="2"/>
  <c r="S35" i="2"/>
  <c r="S37" i="2"/>
  <c r="S46" i="2"/>
  <c r="S48" i="2"/>
  <c r="T50" i="2"/>
  <c r="T52" i="2"/>
  <c r="T54" i="2"/>
  <c r="T56" i="2"/>
  <c r="H15" i="2"/>
  <c r="V11" i="2"/>
  <c r="S12" i="2"/>
  <c r="K15" i="2"/>
  <c r="T12" i="2"/>
  <c r="T14" i="2"/>
  <c r="K38" i="2"/>
  <c r="K39" i="2" s="1"/>
  <c r="T27" i="2"/>
  <c r="T29" i="2"/>
  <c r="T31" i="2"/>
  <c r="T33" i="2"/>
  <c r="T35" i="2"/>
  <c r="T37" i="2"/>
  <c r="K57" i="2"/>
  <c r="K58" i="2" s="1"/>
  <c r="T46" i="2"/>
  <c r="T48" i="2"/>
  <c r="U50" i="2"/>
  <c r="Q51" i="2"/>
  <c r="U52" i="2"/>
  <c r="Q53" i="2"/>
  <c r="U54" i="2"/>
  <c r="Q55" i="2"/>
  <c r="U56" i="2"/>
  <c r="C76" i="2"/>
  <c r="L76" i="2"/>
  <c r="L77" i="2" s="1"/>
  <c r="C95" i="2"/>
  <c r="L95" i="2"/>
  <c r="L96" i="2" s="1"/>
  <c r="C15" i="2"/>
  <c r="Q11" i="2"/>
  <c r="L15" i="2"/>
  <c r="L16" i="2" s="1"/>
  <c r="C38" i="2"/>
  <c r="Q26" i="2"/>
  <c r="L38" i="2"/>
  <c r="L39" i="2" s="1"/>
  <c r="C57" i="2"/>
  <c r="Q45" i="2"/>
  <c r="L57" i="2"/>
  <c r="D76" i="2"/>
  <c r="D77" i="2" s="1"/>
  <c r="M76" i="2"/>
  <c r="M77" i="2" s="1"/>
  <c r="D95" i="2"/>
  <c r="M95" i="2"/>
  <c r="M96" i="2" s="1"/>
  <c r="H57" i="2"/>
  <c r="H58" i="2" s="1"/>
  <c r="V51" i="2"/>
  <c r="D38" i="2"/>
  <c r="R26" i="2"/>
  <c r="D57" i="2"/>
  <c r="D58" i="2" s="1"/>
  <c r="R45" i="2"/>
  <c r="M57" i="2"/>
  <c r="E38" i="2"/>
  <c r="S26" i="2"/>
  <c r="N39" i="2"/>
  <c r="E57" i="2"/>
  <c r="S45" i="2"/>
  <c r="G38" i="2"/>
  <c r="U26" i="2"/>
  <c r="F38" i="2"/>
  <c r="T26" i="2"/>
  <c r="F57" i="2"/>
  <c r="T45" i="2"/>
  <c r="D15" i="2"/>
  <c r="N16" i="2"/>
  <c r="E15" i="2"/>
  <c r="F15" i="2"/>
  <c r="M16" i="2"/>
  <c r="O15" i="2"/>
  <c r="O16" i="2" s="1"/>
  <c r="G15" i="2"/>
  <c r="H96" i="2" l="1"/>
  <c r="V96" i="2"/>
  <c r="E58" i="2"/>
  <c r="F58" i="2"/>
  <c r="T77" i="2"/>
  <c r="E77" i="2"/>
  <c r="M58" i="2"/>
  <c r="D96" i="2"/>
  <c r="G77" i="2"/>
  <c r="N96" i="2"/>
  <c r="N77" i="2"/>
  <c r="S39" i="2"/>
  <c r="L58" i="2"/>
  <c r="D39" i="2"/>
  <c r="R58" i="2"/>
  <c r="N58" i="2"/>
  <c r="G58" i="2"/>
  <c r="U77" i="2"/>
  <c r="H16" i="2"/>
  <c r="U15" i="2"/>
  <c r="V15" i="2"/>
  <c r="T39" i="2"/>
  <c r="G39" i="2"/>
  <c r="V39" i="2"/>
  <c r="E39" i="2"/>
  <c r="E16" i="2"/>
  <c r="S15" i="2"/>
  <c r="S58" i="2"/>
  <c r="M39" i="2"/>
  <c r="H39" i="2"/>
  <c r="F39" i="2"/>
  <c r="F16" i="2"/>
  <c r="T15" i="2"/>
  <c r="D16" i="2"/>
  <c r="R15" i="2"/>
  <c r="Q15" i="2"/>
  <c r="K16" i="2"/>
  <c r="G16" i="2"/>
  <c r="V77" i="2" l="1"/>
  <c r="U58" i="2"/>
  <c r="T58" i="2"/>
  <c r="U16" i="2"/>
  <c r="V58" i="2"/>
  <c r="R39" i="2"/>
  <c r="U39" i="2"/>
  <c r="S16" i="2"/>
  <c r="V16" i="2"/>
  <c r="R16" i="2"/>
  <c r="T16" i="2"/>
</calcChain>
</file>

<file path=xl/sharedStrings.xml><?xml version="1.0" encoding="utf-8"?>
<sst xmlns="http://schemas.openxmlformats.org/spreadsheetml/2006/main" count="458" uniqueCount="44">
  <si>
    <t>Año</t>
  </si>
  <si>
    <t>Mes</t>
  </si>
  <si>
    <t>Importe</t>
  </si>
  <si>
    <t>Número</t>
  </si>
  <si>
    <t>Tipo</t>
  </si>
  <si>
    <t>PCP</t>
  </si>
  <si>
    <t>PMP</t>
  </si>
  <si>
    <t>PLMP</t>
  </si>
  <si>
    <t>PH</t>
  </si>
  <si>
    <t>Distribución Mensual</t>
  </si>
  <si>
    <t>Total</t>
  </si>
  <si>
    <t>Resumen por Año</t>
  </si>
  <si>
    <t>Préstamo</t>
  </si>
  <si>
    <t>Instituto de Pensiones del Estado de Jalisco</t>
  </si>
  <si>
    <t>Estudios Económicos Actuariales y Presupuesto</t>
  </si>
  <si>
    <t>Histórico de Préstamos</t>
  </si>
  <si>
    <t>Préstamo a Corto Plazo (PCP)</t>
  </si>
  <si>
    <t>Préstamo a Mediano Plazo (PMP)</t>
  </si>
  <si>
    <t>Préstamo de Liquidez a Mediano Plazo (PLMP)</t>
  </si>
  <si>
    <t>Préstamo Hipotecario (PH)</t>
  </si>
  <si>
    <t xml:space="preserve">Número </t>
  </si>
  <si>
    <t>Promedio</t>
  </si>
  <si>
    <t>Importe colocado (miles de pesos)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</si>
  <si>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</si>
  <si>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</si>
  <si>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</si>
  <si>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</si>
  <si>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</si>
  <si>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</si>
  <si>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</si>
  <si>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</si>
  <si>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</si>
  <si>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</si>
  <si>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</si>
  <si>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</si>
  <si>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Programado</t>
  </si>
  <si>
    <t>Alcanzado</t>
  </si>
  <si>
    <t>Modificado</t>
  </si>
  <si>
    <t>Número de Préstamos</t>
  </si>
  <si>
    <t>Préstamo promedio</t>
  </si>
  <si>
    <t>% Variación</t>
  </si>
  <si>
    <t>-</t>
  </si>
  <si>
    <t>% Var</t>
  </si>
  <si>
    <t>Monto Promedio de Colocación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</si>
</sst>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sz val="14"/>
      <color theme="7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b/>
      <i/>
      <sz val="12"/>
      <color theme="7"/>
      <name val="Calibri"/>
      <family val="2"/>
      <scheme val="minor"/>
    </font>
    <font>
      <b/>
      <i/>
      <sz val="12"/>
      <color theme="6" tint="-0.499984740745262"/>
      <name val="Calibri"/>
      <family val="2"/>
      <scheme val="minor"/>
    </font>
    <font>
      <b/>
      <i/>
      <sz val="12"/>
      <color theme="9" tint="-0.249977111117893"/>
      <name val="Calibri"/>
      <family val="2"/>
      <scheme val="minor"/>
    </font>
    <font>
      <b/>
      <i/>
      <sz val="12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vertical="center"/>
    </xf>
    <xf numFmtId="164" fontId="0" fillId="0" borderId="0" xfId="1" applyNumberFormat="1" applyFont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4" fillId="0" borderId="0" xfId="0" applyFont="1" applyAlignment="1">
      <alignment horizontal="centerContinuous" vertical="center"/>
    </xf>
    <xf numFmtId="164" fontId="0" fillId="0" borderId="0" xfId="1" applyNumberFormat="1" applyFont="1"/>
    <xf numFmtId="0" fontId="2" fillId="0" borderId="0" xfId="0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left" vertical="center"/>
    </xf>
    <xf numFmtId="164" fontId="0" fillId="0" borderId="0" xfId="1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2" fillId="5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1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" fontId="2" fillId="5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6" borderId="0" xfId="0" applyFill="1" applyAlignment="1">
      <alignment vertical="center"/>
    </xf>
    <xf numFmtId="0" fontId="2" fillId="6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4" fontId="2" fillId="6" borderId="1" xfId="1" applyNumberFormat="1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1" fontId="2" fillId="6" borderId="1" xfId="0" applyNumberFormat="1" applyFont="1" applyFill="1" applyBorder="1" applyAlignment="1">
      <alignment horizontal="center" vertical="center"/>
    </xf>
    <xf numFmtId="0" fontId="2" fillId="6" borderId="0" xfId="0" applyFont="1" applyFill="1" applyAlignment="1">
      <alignment vertical="center"/>
    </xf>
    <xf numFmtId="43" fontId="13" fillId="0" borderId="0" xfId="1" applyFont="1"/>
    <xf numFmtId="43" fontId="14" fillId="0" borderId="0" xfId="1" applyFont="1"/>
    <xf numFmtId="164" fontId="2" fillId="0" borderId="0" xfId="1" applyNumberFormat="1" applyFont="1" applyAlignment="1">
      <alignment vertical="center"/>
    </xf>
    <xf numFmtId="43" fontId="15" fillId="0" borderId="0" xfId="1" applyFont="1"/>
    <xf numFmtId="0" fontId="2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1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1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16" fillId="0" borderId="0" xfId="0" applyFont="1" applyAlignment="1">
      <alignment horizontal="center"/>
    </xf>
    <xf numFmtId="43" fontId="2" fillId="0" borderId="0" xfId="1" applyFont="1"/>
    <xf numFmtId="43" fontId="1" fillId="0" borderId="0" xfId="1" applyFont="1" applyAlignment="1">
      <alignment horizontal="center" vertical="center"/>
    </xf>
    <xf numFmtId="43" fontId="1" fillId="0" borderId="0" xfId="1" applyFont="1"/>
    <xf numFmtId="43" fontId="1" fillId="0" borderId="0" xfId="1" applyFont="1" applyAlignment="1">
      <alignment horizontal="center" wrapText="1"/>
    </xf>
    <xf numFmtId="0" fontId="16" fillId="0" borderId="0" xfId="0" applyFont="1" applyAlignment="1">
      <alignment horizontal="center" wrapText="1"/>
    </xf>
    <xf numFmtId="43" fontId="1" fillId="0" borderId="0" xfId="1" applyFont="1" applyAlignment="1">
      <alignment vertical="center"/>
    </xf>
    <xf numFmtId="43" fontId="1" fillId="0" borderId="0" xfId="1" applyFont="1" applyAlignment="1">
      <alignment horizontal="center"/>
    </xf>
    <xf numFmtId="43" fontId="2" fillId="0" borderId="0" xfId="0" applyNumberFormat="1" applyFont="1"/>
    <xf numFmtId="44" fontId="0" fillId="0" borderId="0" xfId="2" applyFont="1"/>
    <xf numFmtId="44" fontId="2" fillId="0" borderId="0" xfId="2" applyFont="1"/>
    <xf numFmtId="164" fontId="1" fillId="0" borderId="0" xfId="1" applyNumberFormat="1" applyFont="1" applyAlignment="1">
      <alignment vertical="center"/>
    </xf>
    <xf numFmtId="164" fontId="1" fillId="0" borderId="0" xfId="1" applyNumberFormat="1" applyFont="1" applyAlignment="1">
      <alignment horizontal="center" vertical="center"/>
    </xf>
    <xf numFmtId="164" fontId="0" fillId="0" borderId="0" xfId="0" applyNumberFormat="1"/>
    <xf numFmtId="164" fontId="2" fillId="0" borderId="0" xfId="1" applyNumberFormat="1" applyFont="1"/>
    <xf numFmtId="44" fontId="0" fillId="0" borderId="0" xfId="2" applyNumberFormat="1" applyFont="1"/>
    <xf numFmtId="10" fontId="0" fillId="0" borderId="0" xfId="3" applyNumberFormat="1" applyFont="1" applyAlignment="1">
      <alignment vertical="center"/>
    </xf>
    <xf numFmtId="43" fontId="18" fillId="0" borderId="0" xfId="0" applyNumberFormat="1" applyFont="1" applyAlignment="1">
      <alignment horizontal="centerContinuous" vertical="center"/>
    </xf>
    <xf numFmtId="164" fontId="0" fillId="0" borderId="0" xfId="3" applyNumberFormat="1" applyFont="1" applyAlignment="1">
      <alignment vertical="center"/>
    </xf>
    <xf numFmtId="0" fontId="2" fillId="6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165" fontId="2" fillId="0" borderId="0" xfId="3" applyNumberFormat="1" applyFont="1" applyAlignment="1">
      <alignment horizontal="right" vertical="center"/>
    </xf>
    <xf numFmtId="164" fontId="2" fillId="3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2" fillId="0" borderId="0" xfId="3" applyNumberFormat="1" applyFont="1" applyFill="1" applyBorder="1" applyAlignment="1">
      <alignment horizontal="right" vertical="center"/>
    </xf>
    <xf numFmtId="164" fontId="2" fillId="4" borderId="1" xfId="1" applyNumberFormat="1" applyFont="1" applyFill="1" applyBorder="1" applyAlignment="1">
      <alignment horizontal="center" vertical="center"/>
    </xf>
    <xf numFmtId="165" fontId="0" fillId="0" borderId="0" xfId="3" applyNumberFormat="1" applyFont="1" applyFill="1" applyAlignment="1">
      <alignment horizontal="right" vertical="center"/>
    </xf>
    <xf numFmtId="164" fontId="2" fillId="5" borderId="1" xfId="1" applyNumberFormat="1" applyFont="1" applyFill="1" applyBorder="1" applyAlignment="1">
      <alignment horizontal="center" vertical="center"/>
    </xf>
    <xf numFmtId="164" fontId="2" fillId="6" borderId="1" xfId="1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2" fillId="6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10" fontId="2" fillId="0" borderId="0" xfId="3" applyNumberFormat="1" applyFont="1" applyFill="1" applyBorder="1" applyAlignment="1">
      <alignment horizontal="right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Relationship Id="rId4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5.xml"/><Relationship Id="rId1" Type="http://schemas.microsoft.com/office/2011/relationships/chartStyle" Target="style5.xml"/><Relationship Id="rId4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6.xml"/><Relationship Id="rId1" Type="http://schemas.microsoft.com/office/2011/relationships/chartStyle" Target="style6.xml"/><Relationship Id="rId4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7.xml"/><Relationship Id="rId1" Type="http://schemas.microsoft.com/office/2011/relationships/chartStyle" Target="style7.xml"/><Relationship Id="rId4" Type="http://schemas.openxmlformats.org/officeDocument/2006/relationships/chartUserShapes" Target="../drawings/drawing10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8.xml"/><Relationship Id="rId1" Type="http://schemas.microsoft.com/office/2011/relationships/chartStyle" Target="style8.xml"/><Relationship Id="rId4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9.xml"/><Relationship Id="rId1" Type="http://schemas.microsoft.com/office/2011/relationships/chartStyle" Target="style9.xml"/><Relationship Id="rId4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b="1"/>
              <a:t>Histórico</a:t>
            </a:r>
            <a:r>
              <a:rPr lang="es-MX" b="1" baseline="0"/>
              <a:t> de Préstamos</a:t>
            </a:r>
            <a:endParaRPr lang="es-MX" b="1"/>
          </a:p>
        </c:rich>
      </c:tx>
      <c:layout>
        <c:manualLayout>
          <c:xMode val="edge"/>
          <c:yMode val="edge"/>
          <c:x val="0.3743692984322905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12609411201449983"/>
          <c:y val="0.11987391762945519"/>
          <c:w val="0.77114613523472431"/>
          <c:h val="0.6064450277048701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Hoja1!$C$2</c:f>
              <c:strCache>
                <c:ptCount val="1"/>
                <c:pt idx="0">
                  <c:v>Importe colocado (miles de pesos)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>
              <a:innerShdw blurRad="63500" dist="50800" dir="8100000">
                <a:prstClr val="black">
                  <a:alpha val="50000"/>
                </a:prstClr>
              </a:innerShdw>
            </a:effectLst>
          </c:spPr>
          <c:invertIfNegative val="0"/>
          <c:dLbls>
            <c:dLbl>
              <c:idx val="2"/>
              <c:layout>
                <c:manualLayout>
                  <c:x val="3.7837837837837771E-2"/>
                  <c:y val="0.107650903498654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42-43C4-A794-BB371E241358}"/>
                </c:ext>
              </c:extLst>
            </c:dLbl>
            <c:numFmt formatCode="&quot;$&quot;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Hoja1!$B$3:$B$7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Hoja1!$C$3:$C$7</c:f>
              <c:numCache>
                <c:formatCode>_-* #,##0_-;\-* #,##0_-;_-* "-"??_-;_-@_-</c:formatCode>
                <c:ptCount val="5"/>
                <c:pt idx="0">
                  <c:v>8534115.1829438992</c:v>
                </c:pt>
                <c:pt idx="1">
                  <c:v>8597178.5170190018</c:v>
                </c:pt>
                <c:pt idx="2">
                  <c:v>9946213.4798395</c:v>
                </c:pt>
                <c:pt idx="3">
                  <c:v>8871996.4607938994</c:v>
                </c:pt>
                <c:pt idx="4">
                  <c:v>10219646.0132381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42-43C4-A794-BB371E24135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75"/>
        <c:axId val="1269471344"/>
        <c:axId val="126947841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Hoja1!$B$2</c15:sqref>
                        </c15:formulaRef>
                      </c:ext>
                    </c:extLst>
                    <c:strCache>
                      <c:ptCount val="1"/>
                      <c:pt idx="0">
                        <c:v>Año</c:v>
                      </c:pt>
                    </c:strCache>
                  </c:strRef>
                </c:tx>
                <c:spPr>
                  <a:solidFill>
                    <a:schemeClr val="accent4">
                      <a:shade val="4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MX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Hoja1!$B$3:$B$7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2017</c:v>
                      </c:pt>
                      <c:pt idx="1">
                        <c:v>2018</c:v>
                      </c:pt>
                      <c:pt idx="2">
                        <c:v>2019</c:v>
                      </c:pt>
                      <c:pt idx="3">
                        <c:v>2020</c:v>
                      </c:pt>
                      <c:pt idx="4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Hoja1!$B$3:$B$7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2017</c:v>
                      </c:pt>
                      <c:pt idx="1">
                        <c:v>2018</c:v>
                      </c:pt>
                      <c:pt idx="2">
                        <c:v>2019</c:v>
                      </c:pt>
                      <c:pt idx="3">
                        <c:v>2020</c:v>
                      </c:pt>
                      <c:pt idx="4">
                        <c:v>2021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5F42-43C4-A794-BB371E241358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Hoja1!$D$2</c:f>
              <c:strCache>
                <c:ptCount val="1"/>
                <c:pt idx="0">
                  <c:v>Número </c:v>
                </c:pt>
              </c:strCache>
            </c:strRef>
          </c:tx>
          <c:spPr>
            <a:ln w="28575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6.1527325370973593E-2"/>
                  <c:y val="-3.80754586362063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F42-43C4-A794-BB371E241358}"/>
                </c:ext>
              </c:extLst>
            </c:dLbl>
            <c:dLbl>
              <c:idx val="1"/>
              <c:layout>
                <c:manualLayout>
                  <c:x val="-5.7908070937386896E-2"/>
                  <c:y val="3.80754586362063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42-43C4-A794-BB371E241358}"/>
                </c:ext>
              </c:extLst>
            </c:dLbl>
            <c:dLbl>
              <c:idx val="2"/>
              <c:layout>
                <c:manualLayout>
                  <c:x val="-3.8002171552660155E-2"/>
                  <c:y val="-4.15368639667705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F42-43C4-A794-BB371E241358}"/>
                </c:ext>
              </c:extLst>
            </c:dLbl>
            <c:dLbl>
              <c:idx val="3"/>
              <c:layout>
                <c:manualLayout>
                  <c:x val="-4.8859934853420196E-2"/>
                  <c:y val="3.80754586362063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F42-43C4-A794-BB371E241358}"/>
                </c:ext>
              </c:extLst>
            </c:dLbl>
            <c:dLbl>
              <c:idx val="4"/>
              <c:layout>
                <c:manualLayout>
                  <c:x val="8.8681279704900424E-3"/>
                  <c:y val="-2.8050689165584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F42-43C4-A794-BB371E2413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Hoja1!$D$3:$D$7</c:f>
              <c:numCache>
                <c:formatCode>_-* #,##0_-;\-* #,##0_-;_-* "-"??_-;_-@_-</c:formatCode>
                <c:ptCount val="5"/>
                <c:pt idx="0">
                  <c:v>127087</c:v>
                </c:pt>
                <c:pt idx="1">
                  <c:v>121867</c:v>
                </c:pt>
                <c:pt idx="2">
                  <c:v>122929</c:v>
                </c:pt>
                <c:pt idx="3">
                  <c:v>89418</c:v>
                </c:pt>
                <c:pt idx="4">
                  <c:v>92259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42-43C4-A794-BB371E241358}"/>
            </c:ext>
          </c:extLst>
        </c:ser>
        <c:ser>
          <c:idx val="3"/>
          <c:order val="3"/>
          <c:tx>
            <c:strRef>
              <c:f>Hoja1!$E$2</c:f>
              <c:strCache>
                <c:ptCount val="1"/>
                <c:pt idx="0">
                  <c:v>Promedio</c:v>
                </c:pt>
              </c:strCache>
            </c:strRef>
          </c:tx>
          <c:spPr>
            <a:ln w="12700" cap="sq">
              <a:solidFill>
                <a:schemeClr val="accent3">
                  <a:lumMod val="75000"/>
                </a:schemeClr>
              </a:solidFill>
              <a:prstDash val="sysDot"/>
              <a:miter lim="800000"/>
            </a:ln>
            <a:effectLst>
              <a:outerShdw blurRad="101600" dir="5400000" algn="ctr" rotWithShape="0">
                <a:schemeClr val="bg1">
                  <a:alpha val="98000"/>
                </a:schemeClr>
              </a:outerShdw>
            </a:effectLst>
          </c:spPr>
          <c:marker>
            <c:symbol val="none"/>
          </c:marker>
          <c:dLbls>
            <c:delete val="1"/>
          </c:dLbls>
          <c:val>
            <c:numRef>
              <c:f>Hoja1!$E$3:$E$7</c:f>
              <c:numCache>
                <c:formatCode>_(* #,##0.00_);_(* \(#,##0.00\);_(* "-"??_);_(@_)</c:formatCode>
                <c:ptCount val="5"/>
                <c:pt idx="0">
                  <c:v>67151.7557495566</c:v>
                </c:pt>
                <c:pt idx="1">
                  <c:v>70545.582618912435</c:v>
                </c:pt>
                <c:pt idx="2">
                  <c:v>80910.228504579878</c:v>
                </c:pt>
                <c:pt idx="3">
                  <c:v>99219.356961617334</c:v>
                </c:pt>
                <c:pt idx="4">
                  <c:v>110771.26365165567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5F42-43C4-A794-BB371E241358}"/>
            </c:ext>
          </c:extLst>
        </c:ser>
        <c:ser>
          <c:idx val="4"/>
          <c:order val="4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Hoja1!$B$3:$B$7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Hoja1!$D$29</c:f>
              <c:numCache>
                <c:formatCode>General</c:formatCode>
                <c:ptCount val="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5F42-43C4-A794-BB371E241358}"/>
            </c:ext>
          </c:extLst>
        </c:ser>
        <c:ser>
          <c:idx val="5"/>
          <c:order val="5"/>
          <c:spPr>
            <a:ln w="28575" cap="rnd">
              <a:solidFill>
                <a:schemeClr val="accent4">
                  <a:tint val="86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Hoja1!$B$3:$B$7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Hoja1!$E$29</c:f>
              <c:numCache>
                <c:formatCode>General</c:formatCode>
                <c:ptCount val="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5F42-43C4-A794-BB371E241358}"/>
            </c:ext>
          </c:extLst>
        </c:ser>
        <c:ser>
          <c:idx val="6"/>
          <c:order val="6"/>
          <c:spPr>
            <a:ln w="28575" cap="rnd">
              <a:solidFill>
                <a:schemeClr val="accent4">
                  <a:tint val="72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5F42-43C4-A794-BB371E2413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Hoja1!$B$3:$B$7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Hoja1!$F$29</c:f>
              <c:numCache>
                <c:formatCode>General</c:formatCode>
                <c:ptCount val="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5F42-43C4-A794-BB371E241358}"/>
            </c:ext>
          </c:extLst>
        </c:ser>
        <c:ser>
          <c:idx val="7"/>
          <c:order val="7"/>
          <c:spPr>
            <a:ln w="28575" cap="rnd">
              <a:solidFill>
                <a:schemeClr val="accent4">
                  <a:tint val="58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5F42-43C4-A794-BB371E2413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Hoja1!$B$3:$B$7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Hoja1!$G$29</c:f>
              <c:numCache>
                <c:formatCode>General</c:formatCode>
                <c:ptCount val="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5F42-43C4-A794-BB371E241358}"/>
            </c:ext>
          </c:extLst>
        </c:ser>
        <c:ser>
          <c:idx val="8"/>
          <c:order val="8"/>
          <c:spPr>
            <a:ln w="28575" cap="rnd">
              <a:solidFill>
                <a:schemeClr val="accent4">
                  <a:tint val="44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5F42-43C4-A794-BB371E2413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Hoja1!$B$3:$B$7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Hoja1!$H$29</c:f>
              <c:numCache>
                <c:formatCode>General</c:formatCode>
                <c:ptCount val="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5F42-43C4-A794-BB371E24135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06373728"/>
        <c:axId val="1206357920"/>
      </c:lineChart>
      <c:catAx>
        <c:axId val="126947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69478416"/>
        <c:crosses val="autoZero"/>
        <c:auto val="1"/>
        <c:lblAlgn val="ctr"/>
        <c:lblOffset val="100"/>
        <c:noMultiLvlLbl val="0"/>
      </c:catAx>
      <c:valAx>
        <c:axId val="1269478416"/>
        <c:scaling>
          <c:orientation val="minMax"/>
          <c:min val="8000000"/>
        </c:scaling>
        <c:delete val="0"/>
        <c:axPos val="l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69471344"/>
        <c:crosses val="autoZero"/>
        <c:crossBetween val="between"/>
      </c:valAx>
      <c:valAx>
        <c:axId val="1206357920"/>
        <c:scaling>
          <c:orientation val="minMax"/>
          <c:min val="20000"/>
        </c:scaling>
        <c:delete val="0"/>
        <c:axPos val="r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06373728"/>
        <c:crosses val="max"/>
        <c:crossBetween val="between"/>
      </c:valAx>
      <c:catAx>
        <c:axId val="1206373728"/>
        <c:scaling>
          <c:orientation val="minMax"/>
        </c:scaling>
        <c:delete val="1"/>
        <c:axPos val="t"/>
        <c:majorTickMark val="out"/>
        <c:minorTickMark val="none"/>
        <c:tickLblPos val="nextTo"/>
        <c:crossAx val="1206357920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Préstamo a Corto Plazo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1564799447612629"/>
          <c:y val="0.13905245346869713"/>
          <c:w val="0.72096056336856473"/>
          <c:h val="0.56020597679097217"/>
        </c:manualLayout>
      </c:layout>
      <c:lineChart>
        <c:grouping val="standard"/>
        <c:varyColors val="0"/>
        <c:ser>
          <c:idx val="1"/>
          <c:order val="1"/>
          <c:tx>
            <c:strRef>
              <c:f>Hoja2!$D$2</c:f>
              <c:strCache>
                <c:ptCount val="1"/>
                <c:pt idx="0">
                  <c:v>Programado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Hoja2!$D$3:$D$15</c15:sqref>
                  </c15:fullRef>
                </c:ext>
              </c:extLst>
              <c:f>Hoja2!$D$3:$D$14</c:f>
              <c:numCache>
                <c:formatCode>_(* #,##0.00_);_(* \(#,##0.00\);_(* "-"??_);_(@_)</c:formatCode>
                <c:ptCount val="12"/>
                <c:pt idx="0">
                  <c:v>731894519</c:v>
                </c:pt>
                <c:pt idx="1">
                  <c:v>775139940</c:v>
                </c:pt>
                <c:pt idx="2">
                  <c:v>708059228</c:v>
                </c:pt>
                <c:pt idx="3">
                  <c:v>561236164</c:v>
                </c:pt>
                <c:pt idx="4">
                  <c:v>725926375</c:v>
                </c:pt>
                <c:pt idx="5">
                  <c:v>846474632</c:v>
                </c:pt>
                <c:pt idx="6">
                  <c:v>837199994</c:v>
                </c:pt>
                <c:pt idx="7">
                  <c:v>751825143</c:v>
                </c:pt>
                <c:pt idx="8">
                  <c:v>704770454</c:v>
                </c:pt>
                <c:pt idx="9">
                  <c:v>808107130</c:v>
                </c:pt>
                <c:pt idx="10">
                  <c:v>854144898</c:v>
                </c:pt>
                <c:pt idx="11">
                  <c:v>445221523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97-4C08-B777-B94C845C521F}"/>
            </c:ext>
          </c:extLst>
        </c:ser>
        <c:ser>
          <c:idx val="2"/>
          <c:order val="2"/>
          <c:tx>
            <c:strRef>
              <c:f>Hoja2!$E$2</c:f>
              <c:strCache>
                <c:ptCount val="1"/>
                <c:pt idx="0">
                  <c:v>Modificado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Hoja2!$E$3:$E$15</c15:sqref>
                  </c15:fullRef>
                </c:ext>
              </c:extLst>
              <c:f>Hoja2!$E$3:$E$14</c:f>
              <c:numCache>
                <c:formatCode>_(* #,##0.00_);_(* \(#,##0.00\);_(* "-"??_);_(@_)</c:formatCode>
                <c:ptCount val="12"/>
                <c:pt idx="0">
                  <c:v>731894519</c:v>
                </c:pt>
                <c:pt idx="1">
                  <c:v>775139940</c:v>
                </c:pt>
                <c:pt idx="2">
                  <c:v>708059228</c:v>
                </c:pt>
                <c:pt idx="3">
                  <c:v>561236164</c:v>
                </c:pt>
                <c:pt idx="4">
                  <c:v>725926375</c:v>
                </c:pt>
                <c:pt idx="5">
                  <c:v>846474632</c:v>
                </c:pt>
                <c:pt idx="6">
                  <c:v>837199994</c:v>
                </c:pt>
                <c:pt idx="7">
                  <c:v>751825143</c:v>
                </c:pt>
                <c:pt idx="8">
                  <c:v>704770454</c:v>
                </c:pt>
                <c:pt idx="9">
                  <c:v>808107130</c:v>
                </c:pt>
                <c:pt idx="10">
                  <c:v>1218844898</c:v>
                </c:pt>
                <c:pt idx="11">
                  <c:v>596221523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E97-4C08-B777-B94C845C521F}"/>
            </c:ext>
          </c:extLst>
        </c:ser>
        <c:ser>
          <c:idx val="3"/>
          <c:order val="3"/>
          <c:tx>
            <c:strRef>
              <c:f>Hoja2!$C$2</c:f>
              <c:strCache>
                <c:ptCount val="1"/>
                <c:pt idx="0">
                  <c:v>Alcanzado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Hoja2!$C$3:$C$15</c15:sqref>
                  </c15:fullRef>
                </c:ext>
              </c:extLst>
              <c:f>Hoja2!$C$3:$C$14</c:f>
              <c:numCache>
                <c:formatCode>_(* #,##0.00_);_(* \(#,##0.00\);_(* "-"??_);_(@_)</c:formatCode>
                <c:ptCount val="12"/>
                <c:pt idx="0">
                  <c:v>639936327.22000003</c:v>
                </c:pt>
                <c:pt idx="1">
                  <c:v>754724019.48000002</c:v>
                </c:pt>
                <c:pt idx="2">
                  <c:v>859991880.39999986</c:v>
                </c:pt>
                <c:pt idx="3">
                  <c:v>736537836.72000003</c:v>
                </c:pt>
                <c:pt idx="4">
                  <c:v>927236442</c:v>
                </c:pt>
                <c:pt idx="5">
                  <c:v>876149242.57000005</c:v>
                </c:pt>
                <c:pt idx="6">
                  <c:v>809284562.15999997</c:v>
                </c:pt>
                <c:pt idx="7">
                  <c:v>732231023.35000002</c:v>
                </c:pt>
                <c:pt idx="8">
                  <c:v>771554739.11000001</c:v>
                </c:pt>
                <c:pt idx="9">
                  <c:v>807207580.76999998</c:v>
                </c:pt>
                <c:pt idx="10">
                  <c:v>862644448.37</c:v>
                </c:pt>
                <c:pt idx="11">
                  <c:v>478671202.61000001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E97-4C08-B777-B94C845C5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101328"/>
        <c:axId val="10600988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Hoja2!$A$2</c15:sqref>
                        </c15:formulaRef>
                      </c:ext>
                    </c:extLst>
                    <c:strCache>
                      <c:ptCount val="1"/>
                      <c:pt idx="0">
                        <c:v>PCP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ullRef>
                          <c15:sqref>Hoja2!$A$3:$A$14</c15:sqref>
                        </c15:fullRef>
                        <c15:formulaRef>
                          <c15:sqref>Hoja2!$A$3:$A$14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Hoja2!$A$3:$A$15</c15:sqref>
                        </c15:fullRef>
                        <c15:formulaRef>
                          <c15:sqref>Hoja2!$A$3:$A$14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DE97-4C08-B777-B94C845C521F}"/>
                  </c:ext>
                </c:extLst>
              </c15:ser>
            </c15:filteredLineSeries>
          </c:ext>
        </c:extLst>
      </c:lineChart>
      <c:catAx>
        <c:axId val="106010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60098832"/>
        <c:crosses val="autoZero"/>
        <c:auto val="1"/>
        <c:lblAlgn val="ctr"/>
        <c:lblOffset val="100"/>
        <c:noMultiLvlLbl val="0"/>
      </c:catAx>
      <c:valAx>
        <c:axId val="106009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6010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Préstamos a Corto Plazo </a:t>
            </a:r>
          </a:p>
          <a:p>
            <a:pPr>
              <a:defRPr/>
            </a:pPr>
            <a:r>
              <a:rPr lang="es-MX" sz="1000"/>
              <a:t>(miles</a:t>
            </a:r>
            <a:r>
              <a:rPr lang="es-MX" sz="1000" baseline="0"/>
              <a:t> de pesos)</a:t>
            </a:r>
            <a:endParaRPr lang="es-MX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14892277606459628"/>
          <c:y val="0.16507784370121584"/>
          <c:w val="0.75461670778167156"/>
          <c:h val="0.4943538737958446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Hoja2!$C$40</c:f>
              <c:strCache>
                <c:ptCount val="1"/>
                <c:pt idx="0">
                  <c:v>Alcanzado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0">
              <a:solidFill>
                <a:schemeClr val="accent4">
                  <a:lumMod val="20000"/>
                  <a:lumOff val="8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t" anchorCtr="0">
                <a:spAutoFit/>
              </a:bodyPr>
              <a:lstStyle/>
              <a:p>
                <a:pPr algn="l"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Hoja2!$A$41:$A$52</c15:sqref>
                  </c15:fullRef>
                </c:ext>
              </c:extLst>
              <c:f>Hoja2!$A$41:$A$52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Hoja2!$C$41:$C$53</c15:sqref>
                  </c15:fullRef>
                </c:ext>
              </c:extLst>
              <c:f>Hoja2!$C$41:$C$52</c:f>
              <c:numCache>
                <c:formatCode>_-* #,##0_-;\-* #,##0_-;_-* "-"??_-;_-@_-</c:formatCode>
                <c:ptCount val="12"/>
                <c:pt idx="0">
                  <c:v>639936.32721999998</c:v>
                </c:pt>
                <c:pt idx="1">
                  <c:v>754724.01948000002</c:v>
                </c:pt>
                <c:pt idx="2">
                  <c:v>859991.88039999991</c:v>
                </c:pt>
                <c:pt idx="3">
                  <c:v>736537.83672000002</c:v>
                </c:pt>
                <c:pt idx="4">
                  <c:v>927236.44200000004</c:v>
                </c:pt>
                <c:pt idx="5">
                  <c:v>876149.24257</c:v>
                </c:pt>
                <c:pt idx="6">
                  <c:v>809284.56215999997</c:v>
                </c:pt>
                <c:pt idx="7">
                  <c:v>732231.02335000003</c:v>
                </c:pt>
                <c:pt idx="8">
                  <c:v>771554.73910999997</c:v>
                </c:pt>
                <c:pt idx="9">
                  <c:v>807207.58077</c:v>
                </c:pt>
                <c:pt idx="10">
                  <c:v>862644.44837</c:v>
                </c:pt>
                <c:pt idx="11">
                  <c:v>478671.20261000004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11-49CA-832F-FDF4487C5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75"/>
        <c:axId val="1659778975"/>
        <c:axId val="1659765663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Hoja2!$A$40</c15:sqref>
                        </c15:formulaRef>
                      </c:ext>
                    </c:extLst>
                    <c:strCache>
                      <c:ptCount val="1"/>
                      <c:pt idx="0">
                        <c:v>PCP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Hoja2!$A$41:$A$52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Hoja2!$A$41:$A$53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B511-49CA-832F-FDF4487C573A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Hoja2!$B$40</c15:sqref>
                        </c15:formulaRef>
                      </c:ext>
                    </c:extLst>
                    <c:strCache>
                      <c:ptCount val="1"/>
                      <c:pt idx="0">
                        <c:v>Número de Préstamos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Hoja2!$A$41:$A$52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Hoja2!$B$41:$B$53</c15:sqref>
                        </c15:fullRef>
                        <c15:formulaRef>
                          <c15:sqref>Hoja2!$B$41:$B$52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6088</c:v>
                      </c:pt>
                      <c:pt idx="1">
                        <c:v>7413</c:v>
                      </c:pt>
                      <c:pt idx="2">
                        <c:v>8537</c:v>
                      </c:pt>
                      <c:pt idx="3">
                        <c:v>7031</c:v>
                      </c:pt>
                      <c:pt idx="4">
                        <c:v>8878</c:v>
                      </c:pt>
                      <c:pt idx="5">
                        <c:v>8786</c:v>
                      </c:pt>
                      <c:pt idx="6">
                        <c:v>8044</c:v>
                      </c:pt>
                      <c:pt idx="7">
                        <c:v>7067</c:v>
                      </c:pt>
                      <c:pt idx="8">
                        <c:v>7411</c:v>
                      </c:pt>
                      <c:pt idx="9">
                        <c:v>7914</c:v>
                      </c:pt>
                      <c:pt idx="10">
                        <c:v>8260</c:v>
                      </c:pt>
                      <c:pt idx="11">
                        <c:v>4399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511-49CA-832F-FDF4487C573A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Hoja2!$D$40</c:f>
              <c:strCache>
                <c:ptCount val="1"/>
                <c:pt idx="0">
                  <c:v>Programado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Hoja2!$D$41:$D$53</c15:sqref>
                  </c15:fullRef>
                </c:ext>
              </c:extLst>
              <c:f>Hoja2!$D$41:$D$52</c:f>
              <c:numCache>
                <c:formatCode>_-* #,##0_-;\-* #,##0_-;_-* "-"??_-;_-@_-</c:formatCode>
                <c:ptCount val="12"/>
                <c:pt idx="0">
                  <c:v>731894.51899999997</c:v>
                </c:pt>
                <c:pt idx="1">
                  <c:v>775139.94</c:v>
                </c:pt>
                <c:pt idx="2">
                  <c:v>708059.228</c:v>
                </c:pt>
                <c:pt idx="3">
                  <c:v>561236.16399999999</c:v>
                </c:pt>
                <c:pt idx="4">
                  <c:v>725926.375</c:v>
                </c:pt>
                <c:pt idx="5">
                  <c:v>846474.63199999998</c:v>
                </c:pt>
                <c:pt idx="6">
                  <c:v>837199.99399999995</c:v>
                </c:pt>
                <c:pt idx="7">
                  <c:v>751825.14300000004</c:v>
                </c:pt>
                <c:pt idx="8">
                  <c:v>704770.45400000003</c:v>
                </c:pt>
                <c:pt idx="9">
                  <c:v>808107.13</c:v>
                </c:pt>
                <c:pt idx="10">
                  <c:v>854144.89800000004</c:v>
                </c:pt>
                <c:pt idx="11">
                  <c:v>445221.52299999999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511-49CA-832F-FDF4487C573A}"/>
            </c:ext>
          </c:extLst>
        </c:ser>
        <c:ser>
          <c:idx val="4"/>
          <c:order val="4"/>
          <c:tx>
            <c:strRef>
              <c:f>Hoja2!$E$40</c:f>
              <c:strCache>
                <c:ptCount val="1"/>
                <c:pt idx="0">
                  <c:v>Modificado</c:v>
                </c:pt>
              </c:strCache>
            </c:strRef>
          </c:tx>
          <c:spPr>
            <a:ln w="28575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Hoja2!$E$41:$E$53</c15:sqref>
                  </c15:fullRef>
                </c:ext>
              </c:extLst>
              <c:f>Hoja2!$E$41:$E$52</c:f>
              <c:numCache>
                <c:formatCode>_-* #,##0_-;\-* #,##0_-;_-* "-"??_-;_-@_-</c:formatCode>
                <c:ptCount val="12"/>
                <c:pt idx="0">
                  <c:v>731894.51899999997</c:v>
                </c:pt>
                <c:pt idx="1">
                  <c:v>775139.94</c:v>
                </c:pt>
                <c:pt idx="2">
                  <c:v>708059.228</c:v>
                </c:pt>
                <c:pt idx="3">
                  <c:v>561236.16399999999</c:v>
                </c:pt>
                <c:pt idx="4">
                  <c:v>725926.375</c:v>
                </c:pt>
                <c:pt idx="5">
                  <c:v>846474.63199999998</c:v>
                </c:pt>
                <c:pt idx="6">
                  <c:v>837199.99399999995</c:v>
                </c:pt>
                <c:pt idx="7">
                  <c:v>751825.14300000004</c:v>
                </c:pt>
                <c:pt idx="8">
                  <c:v>704770.45400000003</c:v>
                </c:pt>
                <c:pt idx="9">
                  <c:v>808107.13</c:v>
                </c:pt>
                <c:pt idx="10">
                  <c:v>1218844.898</c:v>
                </c:pt>
                <c:pt idx="11">
                  <c:v>596221.52300000004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511-49CA-832F-FDF4487C5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767743"/>
        <c:axId val="1659766079"/>
      </c:lineChart>
      <c:catAx>
        <c:axId val="1659778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b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65663"/>
        <c:crosses val="autoZero"/>
        <c:auto val="1"/>
        <c:lblAlgn val="ctr"/>
        <c:lblOffset val="100"/>
        <c:noMultiLvlLbl val="0"/>
      </c:catAx>
      <c:valAx>
        <c:axId val="1659765663"/>
        <c:scaling>
          <c:orientation val="minMax"/>
          <c:max val="14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78975"/>
        <c:crosses val="autoZero"/>
        <c:crossBetween val="between"/>
        <c:minorUnit val="20000"/>
      </c:valAx>
      <c:valAx>
        <c:axId val="1659766079"/>
        <c:scaling>
          <c:orientation val="minMax"/>
          <c:max val="1400000"/>
        </c:scaling>
        <c:delete val="0"/>
        <c:axPos val="r"/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67743"/>
        <c:crosses val="max"/>
        <c:crossBetween val="between"/>
        <c:minorUnit val="20000"/>
      </c:valAx>
      <c:catAx>
        <c:axId val="1659767743"/>
        <c:scaling>
          <c:orientation val="minMax"/>
        </c:scaling>
        <c:delete val="1"/>
        <c:axPos val="b"/>
        <c:majorTickMark val="out"/>
        <c:minorTickMark val="none"/>
        <c:tickLblPos val="nextTo"/>
        <c:crossAx val="16597660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Préstamo a Mediano Plazo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1564799447612629"/>
          <c:y val="0.13905245346869713"/>
          <c:w val="0.72096056336856473"/>
          <c:h val="0.56020597679097217"/>
        </c:manualLayout>
      </c:layout>
      <c:lineChart>
        <c:grouping val="standard"/>
        <c:varyColors val="0"/>
        <c:ser>
          <c:idx val="1"/>
          <c:order val="1"/>
          <c:tx>
            <c:strRef>
              <c:f>Hoja2!$J$2</c:f>
              <c:strCache>
                <c:ptCount val="1"/>
                <c:pt idx="0">
                  <c:v>Programado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Hoja2!$J$3:$J$14</c15:sqref>
                  </c15:fullRef>
                </c:ext>
              </c:extLst>
              <c:f>Hoja2!$J$3:$J$14</c:f>
              <c:numCache>
                <c:formatCode>_(* #,##0.00_);_(* \(#,##0.00\);_(* "-"??_);_(@_)</c:formatCode>
                <c:ptCount val="12"/>
                <c:pt idx="0">
                  <c:v>15698287</c:v>
                </c:pt>
                <c:pt idx="1">
                  <c:v>22299923</c:v>
                </c:pt>
                <c:pt idx="2">
                  <c:v>19148154</c:v>
                </c:pt>
                <c:pt idx="3">
                  <c:v>11383526</c:v>
                </c:pt>
                <c:pt idx="4">
                  <c:v>17367841</c:v>
                </c:pt>
                <c:pt idx="5">
                  <c:v>17317688</c:v>
                </c:pt>
                <c:pt idx="6">
                  <c:v>17419318</c:v>
                </c:pt>
                <c:pt idx="7">
                  <c:v>18858461</c:v>
                </c:pt>
                <c:pt idx="8">
                  <c:v>17031100</c:v>
                </c:pt>
                <c:pt idx="9">
                  <c:v>18706175</c:v>
                </c:pt>
                <c:pt idx="10">
                  <c:v>24728818</c:v>
                </c:pt>
                <c:pt idx="11">
                  <c:v>20040709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A8-4CE8-A08E-2251A08CA223}"/>
            </c:ext>
          </c:extLst>
        </c:ser>
        <c:ser>
          <c:idx val="2"/>
          <c:order val="2"/>
          <c:tx>
            <c:strRef>
              <c:f>Hoja2!$K$2</c:f>
              <c:strCache>
                <c:ptCount val="1"/>
                <c:pt idx="0">
                  <c:v>Modificado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Hoja2!$K$3:$K$14</c15:sqref>
                  </c15:fullRef>
                </c:ext>
              </c:extLst>
              <c:f>Hoja2!$K$3:$K$14</c:f>
              <c:numCache>
                <c:formatCode>_(* #,##0.00_);_(* \(#,##0.00\);_(* "-"??_);_(@_)</c:formatCode>
                <c:ptCount val="12"/>
                <c:pt idx="0">
                  <c:v>6698287</c:v>
                </c:pt>
                <c:pt idx="1">
                  <c:v>6299923</c:v>
                </c:pt>
                <c:pt idx="2">
                  <c:v>8148154</c:v>
                </c:pt>
                <c:pt idx="3">
                  <c:v>8383526</c:v>
                </c:pt>
                <c:pt idx="4">
                  <c:v>10367841</c:v>
                </c:pt>
                <c:pt idx="5">
                  <c:v>10317688</c:v>
                </c:pt>
                <c:pt idx="6">
                  <c:v>8419318</c:v>
                </c:pt>
                <c:pt idx="7">
                  <c:v>5858461</c:v>
                </c:pt>
                <c:pt idx="8">
                  <c:v>6031100</c:v>
                </c:pt>
                <c:pt idx="9">
                  <c:v>7706175</c:v>
                </c:pt>
                <c:pt idx="10">
                  <c:v>5728818</c:v>
                </c:pt>
                <c:pt idx="11">
                  <c:v>1040709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E8A8-4CE8-A08E-2251A08CA223}"/>
            </c:ext>
          </c:extLst>
        </c:ser>
        <c:ser>
          <c:idx val="3"/>
          <c:order val="3"/>
          <c:tx>
            <c:strRef>
              <c:f>Hoja2!$I$2</c:f>
              <c:strCache>
                <c:ptCount val="1"/>
                <c:pt idx="0">
                  <c:v>Alcanzado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Hoja2!$I$3:$I$14</c15:sqref>
                  </c15:fullRef>
                </c:ext>
              </c:extLst>
              <c:f>Hoja2!$I$3:$I$14</c:f>
              <c:numCache>
                <c:formatCode>_(* #,##0.00_);_(* \(#,##0.00\);_(* "-"??_);_(@_)</c:formatCode>
                <c:ptCount val="12"/>
                <c:pt idx="0">
                  <c:v>2019800</c:v>
                </c:pt>
                <c:pt idx="1">
                  <c:v>5667390</c:v>
                </c:pt>
                <c:pt idx="2">
                  <c:v>9072180</c:v>
                </c:pt>
                <c:pt idx="3">
                  <c:v>5762590</c:v>
                </c:pt>
                <c:pt idx="4">
                  <c:v>10234934</c:v>
                </c:pt>
                <c:pt idx="5">
                  <c:v>9239936</c:v>
                </c:pt>
                <c:pt idx="6">
                  <c:v>10966900</c:v>
                </c:pt>
                <c:pt idx="7">
                  <c:v>5910672</c:v>
                </c:pt>
                <c:pt idx="8">
                  <c:v>4369057</c:v>
                </c:pt>
                <c:pt idx="9">
                  <c:v>7645280.5199999996</c:v>
                </c:pt>
                <c:pt idx="10">
                  <c:v>6135899.9900000002</c:v>
                </c:pt>
                <c:pt idx="11">
                  <c:v>4190111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A8-4CE8-A08E-2251A08CA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101328"/>
        <c:axId val="10600988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Hoja2!$A$2</c15:sqref>
                        </c15:formulaRef>
                      </c:ext>
                    </c:extLst>
                    <c:strCache>
                      <c:ptCount val="1"/>
                      <c:pt idx="0">
                        <c:v>PCP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ullRef>
                          <c15:sqref>Hoja2!$A$3:$A$14</c15:sqref>
                        </c15:fullRef>
                        <c15:formulaRef>
                          <c15:sqref>Hoja2!$A$3:$A$14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Hoja2!$A$3:$A$15</c15:sqref>
                        </c15:fullRef>
                        <c15:formulaRef>
                          <c15:sqref>Hoja2!$A$3:$A$14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E8A8-4CE8-A08E-2251A08CA223}"/>
                  </c:ext>
                </c:extLst>
              </c15:ser>
            </c15:filteredLineSeries>
          </c:ext>
        </c:extLst>
      </c:lineChart>
      <c:catAx>
        <c:axId val="106010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60098832"/>
        <c:crosses val="autoZero"/>
        <c:auto val="1"/>
        <c:lblAlgn val="ctr"/>
        <c:lblOffset val="100"/>
        <c:noMultiLvlLbl val="0"/>
      </c:catAx>
      <c:valAx>
        <c:axId val="106009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6010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4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Préstamo de</a:t>
            </a:r>
            <a:r>
              <a:rPr lang="es-MX" baseline="0"/>
              <a:t> Liquidez a Mediano Plazo</a:t>
            </a:r>
            <a:endParaRPr lang="es-MX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1564799447612629"/>
          <c:y val="0.13905245346869713"/>
          <c:w val="0.72096056336856473"/>
          <c:h val="0.56020597679097217"/>
        </c:manualLayout>
      </c:layout>
      <c:lineChart>
        <c:grouping val="standard"/>
        <c:varyColors val="0"/>
        <c:ser>
          <c:idx val="1"/>
          <c:order val="1"/>
          <c:tx>
            <c:strRef>
              <c:f>Hoja2!$Q$2</c:f>
              <c:strCache>
                <c:ptCount val="1"/>
                <c:pt idx="0">
                  <c:v>Programado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Hoja2!$Q$3:$Q$14</c15:sqref>
                  </c15:fullRef>
                </c:ext>
              </c:extLst>
              <c:f>Hoja2!$Q$3:$Q$14</c:f>
              <c:numCache>
                <c:formatCode>_(* #,##0.00_);_(* \(#,##0.00\);_(* "-"??_);_(@_)</c:formatCode>
                <c:ptCount val="12"/>
                <c:pt idx="0">
                  <c:v>5364723</c:v>
                </c:pt>
                <c:pt idx="1">
                  <c:v>32419477</c:v>
                </c:pt>
                <c:pt idx="2">
                  <c:v>82357712</c:v>
                </c:pt>
                <c:pt idx="3">
                  <c:v>50176475</c:v>
                </c:pt>
                <c:pt idx="4">
                  <c:v>67898400</c:v>
                </c:pt>
                <c:pt idx="5">
                  <c:v>69011210</c:v>
                </c:pt>
                <c:pt idx="6">
                  <c:v>74771976</c:v>
                </c:pt>
                <c:pt idx="7">
                  <c:v>83563632</c:v>
                </c:pt>
                <c:pt idx="8">
                  <c:v>68811934</c:v>
                </c:pt>
                <c:pt idx="9">
                  <c:v>72602181</c:v>
                </c:pt>
                <c:pt idx="10">
                  <c:v>93311800</c:v>
                </c:pt>
                <c:pt idx="11">
                  <c:v>49710480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AD-44A4-A18B-B5226F4227C6}"/>
            </c:ext>
          </c:extLst>
        </c:ser>
        <c:ser>
          <c:idx val="2"/>
          <c:order val="2"/>
          <c:tx>
            <c:strRef>
              <c:f>Hoja2!$R$2</c:f>
              <c:strCache>
                <c:ptCount val="1"/>
                <c:pt idx="0">
                  <c:v>Modificado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Hoja2!$R$3:$R$14</c15:sqref>
                  </c15:fullRef>
                </c:ext>
              </c:extLst>
              <c:f>Hoja2!$R$3:$R$14</c:f>
              <c:numCache>
                <c:formatCode>_(* #,##0.00_);_(* \(#,##0.00\);_(* "-"??_);_(@_)</c:formatCode>
                <c:ptCount val="12"/>
                <c:pt idx="0">
                  <c:v>5364723</c:v>
                </c:pt>
                <c:pt idx="1">
                  <c:v>32419477</c:v>
                </c:pt>
                <c:pt idx="2">
                  <c:v>62357712</c:v>
                </c:pt>
                <c:pt idx="3">
                  <c:v>50176475</c:v>
                </c:pt>
                <c:pt idx="4">
                  <c:v>67898400</c:v>
                </c:pt>
                <c:pt idx="5">
                  <c:v>69011210</c:v>
                </c:pt>
                <c:pt idx="6">
                  <c:v>61771976</c:v>
                </c:pt>
                <c:pt idx="7">
                  <c:v>59563632</c:v>
                </c:pt>
                <c:pt idx="8">
                  <c:v>55811934</c:v>
                </c:pt>
                <c:pt idx="9">
                  <c:v>58602181</c:v>
                </c:pt>
                <c:pt idx="10">
                  <c:v>69611800</c:v>
                </c:pt>
                <c:pt idx="11">
                  <c:v>27710480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5AD-44A4-A18B-B5226F4227C6}"/>
            </c:ext>
          </c:extLst>
        </c:ser>
        <c:ser>
          <c:idx val="3"/>
          <c:order val="3"/>
          <c:tx>
            <c:strRef>
              <c:f>Hoja2!$P$2</c:f>
              <c:strCache>
                <c:ptCount val="1"/>
                <c:pt idx="0">
                  <c:v>Alcanzado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Hoja2!$P$3:$P$14</c15:sqref>
                  </c15:fullRef>
                </c:ext>
              </c:extLst>
              <c:f>Hoja2!$P$3:$P$14</c:f>
              <c:numCache>
                <c:formatCode>_(* #,##0.00_);_(* \(#,##0.00\);_(* "-"??_);_(@_)</c:formatCode>
                <c:ptCount val="12"/>
                <c:pt idx="0">
                  <c:v>0</c:v>
                </c:pt>
                <c:pt idx="1">
                  <c:v>4444320</c:v>
                </c:pt>
                <c:pt idx="2">
                  <c:v>26777455.84</c:v>
                </c:pt>
                <c:pt idx="3">
                  <c:v>52021877</c:v>
                </c:pt>
                <c:pt idx="4">
                  <c:v>87275273</c:v>
                </c:pt>
                <c:pt idx="5">
                  <c:v>75258668.870000005</c:v>
                </c:pt>
                <c:pt idx="6">
                  <c:v>72230260.006600007</c:v>
                </c:pt>
                <c:pt idx="7">
                  <c:v>67052605</c:v>
                </c:pt>
                <c:pt idx="8">
                  <c:v>60300549.82</c:v>
                </c:pt>
                <c:pt idx="9">
                  <c:v>53210051.758100003</c:v>
                </c:pt>
                <c:pt idx="10">
                  <c:v>80605577.993399993</c:v>
                </c:pt>
                <c:pt idx="11">
                  <c:v>39404841.799999997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AD-44A4-A18B-B5226F422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101328"/>
        <c:axId val="10600988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Hoja2!$A$2</c15:sqref>
                        </c15:formulaRef>
                      </c:ext>
                    </c:extLst>
                    <c:strCache>
                      <c:ptCount val="1"/>
                      <c:pt idx="0">
                        <c:v>PCP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ullRef>
                          <c15:sqref>Hoja2!$A$3:$A$14</c15:sqref>
                        </c15:fullRef>
                        <c15:formulaRef>
                          <c15:sqref>Hoja2!$A$3:$A$14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Hoja2!$A$3:$A$15</c15:sqref>
                        </c15:fullRef>
                        <c15:formulaRef>
                          <c15:sqref>Hoja2!$A$3:$A$14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25AD-44A4-A18B-B5226F4227C6}"/>
                  </c:ext>
                </c:extLst>
              </c15:ser>
            </c15:filteredLineSeries>
          </c:ext>
        </c:extLst>
      </c:lineChart>
      <c:catAx>
        <c:axId val="106010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60098832"/>
        <c:crosses val="autoZero"/>
        <c:auto val="1"/>
        <c:lblAlgn val="ctr"/>
        <c:lblOffset val="100"/>
        <c:noMultiLvlLbl val="0"/>
      </c:catAx>
      <c:valAx>
        <c:axId val="106009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6010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4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Préstamo Hipotecario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21564799447612629"/>
          <c:y val="0.13905245346869713"/>
          <c:w val="0.72096056336856473"/>
          <c:h val="0.56020597679097217"/>
        </c:manualLayout>
      </c:layout>
      <c:lineChart>
        <c:grouping val="standard"/>
        <c:varyColors val="0"/>
        <c:ser>
          <c:idx val="1"/>
          <c:order val="1"/>
          <c:tx>
            <c:strRef>
              <c:f>Hoja2!$X$2</c:f>
              <c:strCache>
                <c:ptCount val="1"/>
                <c:pt idx="0">
                  <c:v>Programado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Hoja2!$X$3:$X$14</c15:sqref>
                  </c15:fullRef>
                </c:ext>
              </c:extLst>
              <c:f>Hoja2!$X$3:$X$14</c:f>
              <c:numCache>
                <c:formatCode>_(* #,##0.00_);_(* \(#,##0.00\);_(* "-"??_);_(@_)</c:formatCode>
                <c:ptCount val="12"/>
                <c:pt idx="0">
                  <c:v>1519715</c:v>
                </c:pt>
                <c:pt idx="1">
                  <c:v>13857479</c:v>
                </c:pt>
                <c:pt idx="2">
                  <c:v>29523352</c:v>
                </c:pt>
                <c:pt idx="3">
                  <c:v>28240631</c:v>
                </c:pt>
                <c:pt idx="4">
                  <c:v>35849285</c:v>
                </c:pt>
                <c:pt idx="5">
                  <c:v>44632902</c:v>
                </c:pt>
                <c:pt idx="6">
                  <c:v>41731499</c:v>
                </c:pt>
                <c:pt idx="7">
                  <c:v>46675212</c:v>
                </c:pt>
                <c:pt idx="8">
                  <c:v>37910829</c:v>
                </c:pt>
                <c:pt idx="9">
                  <c:v>38567580</c:v>
                </c:pt>
                <c:pt idx="10">
                  <c:v>59164726</c:v>
                </c:pt>
                <c:pt idx="11">
                  <c:v>42326790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47-4D00-9E8F-6B8B3F5E6BFB}"/>
            </c:ext>
          </c:extLst>
        </c:ser>
        <c:ser>
          <c:idx val="2"/>
          <c:order val="2"/>
          <c:tx>
            <c:strRef>
              <c:f>Hoja2!$Y$2</c:f>
              <c:strCache>
                <c:ptCount val="1"/>
                <c:pt idx="0">
                  <c:v>Modificado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Hoja2!$Y$3:$Y$14</c15:sqref>
                  </c15:fullRef>
                </c:ext>
              </c:extLst>
              <c:f>Hoja2!$Y$3:$Y$14</c:f>
              <c:numCache>
                <c:formatCode>_(* #,##0.00_);_(* \(#,##0.00\);_(* "-"??_);_(@_)</c:formatCode>
                <c:ptCount val="12"/>
                <c:pt idx="0">
                  <c:v>1519715</c:v>
                </c:pt>
                <c:pt idx="1">
                  <c:v>13857479</c:v>
                </c:pt>
                <c:pt idx="2">
                  <c:v>29023352</c:v>
                </c:pt>
                <c:pt idx="3">
                  <c:v>28240631</c:v>
                </c:pt>
                <c:pt idx="4">
                  <c:v>25349285</c:v>
                </c:pt>
                <c:pt idx="5">
                  <c:v>24632902</c:v>
                </c:pt>
                <c:pt idx="6">
                  <c:v>25731499</c:v>
                </c:pt>
                <c:pt idx="7">
                  <c:v>25675212</c:v>
                </c:pt>
                <c:pt idx="8">
                  <c:v>19910829</c:v>
                </c:pt>
                <c:pt idx="9">
                  <c:v>31567580</c:v>
                </c:pt>
                <c:pt idx="10">
                  <c:v>43164726</c:v>
                </c:pt>
                <c:pt idx="11">
                  <c:v>326790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D47-4D00-9E8F-6B8B3F5E6BFB}"/>
            </c:ext>
          </c:extLst>
        </c:ser>
        <c:ser>
          <c:idx val="3"/>
          <c:order val="3"/>
          <c:tx>
            <c:strRef>
              <c:f>Hoja2!$W$2</c:f>
              <c:strCache>
                <c:ptCount val="1"/>
                <c:pt idx="0">
                  <c:v>Alcanzado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Hoja2!$A$3:$A$14</c15:sqref>
                  </c15:fullRef>
                </c:ext>
              </c:extLst>
              <c:f>Hoja2!$A$3:$A$14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Hoja2!$W$3:$W$14</c15:sqref>
                  </c15:fullRef>
                </c:ext>
              </c:extLst>
              <c:f>Hoja2!$W$3:$W$14</c:f>
              <c:numCache>
                <c:formatCode>_(* #,##0.00_);_(* \(#,##0.00\);_(* "-"??_);_(@_)</c:formatCode>
                <c:ptCount val="12"/>
                <c:pt idx="0">
                  <c:v>261600</c:v>
                </c:pt>
                <c:pt idx="1">
                  <c:v>3714800</c:v>
                </c:pt>
                <c:pt idx="2">
                  <c:v>5766235</c:v>
                </c:pt>
                <c:pt idx="3">
                  <c:v>15569052.460000001</c:v>
                </c:pt>
                <c:pt idx="4">
                  <c:v>34900067</c:v>
                </c:pt>
                <c:pt idx="5">
                  <c:v>19823750</c:v>
                </c:pt>
                <c:pt idx="6">
                  <c:v>20817300</c:v>
                </c:pt>
                <c:pt idx="7">
                  <c:v>28842439.59</c:v>
                </c:pt>
                <c:pt idx="8">
                  <c:v>30720015</c:v>
                </c:pt>
                <c:pt idx="9">
                  <c:v>22098590</c:v>
                </c:pt>
                <c:pt idx="10">
                  <c:v>32190277.829999998</c:v>
                </c:pt>
                <c:pt idx="11">
                  <c:v>48976350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47-4D00-9E8F-6B8B3F5E6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101328"/>
        <c:axId val="10600988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Hoja2!$A$2</c15:sqref>
                        </c15:formulaRef>
                      </c:ext>
                    </c:extLst>
                    <c:strCache>
                      <c:ptCount val="1"/>
                      <c:pt idx="0">
                        <c:v>PCP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strRef>
                    <c:extLst>
                      <c:ext uri="{02D57815-91ED-43cb-92C2-25804820EDAC}">
                        <c15:fullRef>
                          <c15:sqref>Hoja2!$A$3:$A$14</c15:sqref>
                        </c15:fullRef>
                        <c15:formulaRef>
                          <c15:sqref>Hoja2!$A$3:$A$14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Hoja2!$A$3:$A$15</c15:sqref>
                        </c15:fullRef>
                        <c15:formulaRef>
                          <c15:sqref>Hoja2!$A$3:$A$14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7D47-4D00-9E8F-6B8B3F5E6BFB}"/>
                  </c:ext>
                </c:extLst>
              </c15:ser>
            </c15:filteredLineSeries>
          </c:ext>
        </c:extLst>
      </c:lineChart>
      <c:catAx>
        <c:axId val="106010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60098832"/>
        <c:crosses val="autoZero"/>
        <c:auto val="1"/>
        <c:lblAlgn val="ctr"/>
        <c:lblOffset val="100"/>
        <c:noMultiLvlLbl val="0"/>
      </c:catAx>
      <c:valAx>
        <c:axId val="106009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06010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4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Préstamos a Mediano</a:t>
            </a:r>
            <a:r>
              <a:rPr lang="es-MX" baseline="0"/>
              <a:t> Plazo</a:t>
            </a:r>
            <a:endParaRPr lang="es-MX"/>
          </a:p>
          <a:p>
            <a:pPr>
              <a:defRPr/>
            </a:pPr>
            <a:r>
              <a:rPr lang="es-MX" sz="1000"/>
              <a:t>(miles</a:t>
            </a:r>
            <a:r>
              <a:rPr lang="es-MX" sz="1000" baseline="0"/>
              <a:t> de pesos)</a:t>
            </a:r>
            <a:endParaRPr lang="es-MX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14892277606459628"/>
          <c:y val="0.16507784370121584"/>
          <c:w val="0.75461670778167156"/>
          <c:h val="0.4943538737958446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Hoja2!$J$40</c:f>
              <c:strCache>
                <c:ptCount val="1"/>
                <c:pt idx="0">
                  <c:v>Alcanzado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Hoja2!$A$41:$A$52</c15:sqref>
                  </c15:fullRef>
                </c:ext>
              </c:extLst>
              <c:f>Hoja2!$A$41:$A$52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Hoja2!$J$41:$J$52</c15:sqref>
                  </c15:fullRef>
                </c:ext>
              </c:extLst>
              <c:f>Hoja2!$J$41:$J$52</c:f>
              <c:numCache>
                <c:formatCode>_-* #,##0_-;\-* #,##0_-;_-* "-"??_-;_-@_-</c:formatCode>
                <c:ptCount val="12"/>
                <c:pt idx="0">
                  <c:v>2019.8</c:v>
                </c:pt>
                <c:pt idx="1">
                  <c:v>5667.39</c:v>
                </c:pt>
                <c:pt idx="2">
                  <c:v>9072.18</c:v>
                </c:pt>
                <c:pt idx="3">
                  <c:v>5762.59</c:v>
                </c:pt>
                <c:pt idx="4">
                  <c:v>10234.933999999999</c:v>
                </c:pt>
                <c:pt idx="5">
                  <c:v>9239.9359999999997</c:v>
                </c:pt>
                <c:pt idx="6">
                  <c:v>10966.9</c:v>
                </c:pt>
                <c:pt idx="7">
                  <c:v>5910.6719999999996</c:v>
                </c:pt>
                <c:pt idx="8">
                  <c:v>4369.0569999999998</c:v>
                </c:pt>
                <c:pt idx="9">
                  <c:v>7645.2805199999993</c:v>
                </c:pt>
                <c:pt idx="10">
                  <c:v>6135.8999899999999</c:v>
                </c:pt>
                <c:pt idx="11">
                  <c:v>4190.1109999999999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D0-45FC-B99C-D64B868E6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75"/>
        <c:axId val="1659778975"/>
        <c:axId val="1659765663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Hoja2!$A$40</c15:sqref>
                        </c15:formulaRef>
                      </c:ext>
                    </c:extLst>
                    <c:strCache>
                      <c:ptCount val="1"/>
                      <c:pt idx="0">
                        <c:v>PCP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Hoja2!$A$41:$A$52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Hoja2!$A$41:$A$53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12D0-45FC-B99C-D64B868E61AA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Hoja2!$B$40</c15:sqref>
                        </c15:formulaRef>
                      </c:ext>
                    </c:extLst>
                    <c:strCache>
                      <c:ptCount val="1"/>
                      <c:pt idx="0">
                        <c:v>Número de Préstamos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Hoja2!$A$41:$A$52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Hoja2!$B$41:$B$53</c15:sqref>
                        </c15:fullRef>
                        <c15:formulaRef>
                          <c15:sqref>Hoja2!$B$41:$B$52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6088</c:v>
                      </c:pt>
                      <c:pt idx="1">
                        <c:v>7413</c:v>
                      </c:pt>
                      <c:pt idx="2">
                        <c:v>8537</c:v>
                      </c:pt>
                      <c:pt idx="3">
                        <c:v>7031</c:v>
                      </c:pt>
                      <c:pt idx="4">
                        <c:v>8878</c:v>
                      </c:pt>
                      <c:pt idx="5">
                        <c:v>8786</c:v>
                      </c:pt>
                      <c:pt idx="6">
                        <c:v>8044</c:v>
                      </c:pt>
                      <c:pt idx="7">
                        <c:v>7067</c:v>
                      </c:pt>
                      <c:pt idx="8">
                        <c:v>7411</c:v>
                      </c:pt>
                      <c:pt idx="9">
                        <c:v>7914</c:v>
                      </c:pt>
                      <c:pt idx="10">
                        <c:v>8260</c:v>
                      </c:pt>
                      <c:pt idx="11">
                        <c:v>4399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2D0-45FC-B99C-D64B868E61AA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Hoja2!$K$40</c:f>
              <c:strCache>
                <c:ptCount val="1"/>
                <c:pt idx="0">
                  <c:v>Programado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Lit>
              <c:ptCount val="12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Hoja2!$K$41:$K$52</c15:sqref>
                  </c15:fullRef>
                </c:ext>
              </c:extLst>
              <c:f>Hoja2!$K$41:$K$52</c:f>
              <c:numCache>
                <c:formatCode>_-* #,##0_-;\-* #,##0_-;_-* "-"??_-;_-@_-</c:formatCode>
                <c:ptCount val="12"/>
                <c:pt idx="0">
                  <c:v>15698.287</c:v>
                </c:pt>
                <c:pt idx="1">
                  <c:v>22299.922999999999</c:v>
                </c:pt>
                <c:pt idx="2">
                  <c:v>19148.153999999999</c:v>
                </c:pt>
                <c:pt idx="3">
                  <c:v>11383.526</c:v>
                </c:pt>
                <c:pt idx="4">
                  <c:v>17367.841</c:v>
                </c:pt>
                <c:pt idx="5">
                  <c:v>17317.687999999998</c:v>
                </c:pt>
                <c:pt idx="6">
                  <c:v>17419.317999999999</c:v>
                </c:pt>
                <c:pt idx="7">
                  <c:v>18858.460999999999</c:v>
                </c:pt>
                <c:pt idx="8">
                  <c:v>17031.099999999999</c:v>
                </c:pt>
                <c:pt idx="9">
                  <c:v>18706.174999999999</c:v>
                </c:pt>
                <c:pt idx="10">
                  <c:v>24728.817999999999</c:v>
                </c:pt>
                <c:pt idx="11">
                  <c:v>20040.708999999999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D0-45FC-B99C-D64B868E61AA}"/>
            </c:ext>
          </c:extLst>
        </c:ser>
        <c:ser>
          <c:idx val="4"/>
          <c:order val="4"/>
          <c:tx>
            <c:strRef>
              <c:f>Hoja2!$L$40</c:f>
              <c:strCache>
                <c:ptCount val="1"/>
                <c:pt idx="0">
                  <c:v>Modificado</c:v>
                </c:pt>
              </c:strCache>
            </c:strRef>
          </c:tx>
          <c:spPr>
            <a:ln w="28575" cap="rnd">
              <a:solidFill>
                <a:srgbClr val="9BBB59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dPt>
            <c:idx val="9"/>
            <c:marker>
              <c:symbol val="none"/>
            </c:marker>
            <c:bubble3D val="0"/>
            <c:spPr>
              <a:ln w="28575" cap="rnd">
                <a:solidFill>
                  <a:srgbClr val="9BBB59">
                    <a:lumMod val="40000"/>
                    <a:lumOff val="60000"/>
                  </a:srgb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12D0-45FC-B99C-D64B868E61AA}"/>
              </c:ext>
            </c:extLst>
          </c:dPt>
          <c:cat>
            <c:strLit>
              <c:ptCount val="12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Hoja2!$L$41:$L$52</c15:sqref>
                  </c15:fullRef>
                </c:ext>
              </c:extLst>
              <c:f>Hoja2!$L$41:$L$52</c:f>
              <c:numCache>
                <c:formatCode>_-* #,##0_-;\-* #,##0_-;_-* "-"??_-;_-@_-</c:formatCode>
                <c:ptCount val="12"/>
                <c:pt idx="0">
                  <c:v>6698.2870000000003</c:v>
                </c:pt>
                <c:pt idx="1">
                  <c:v>6299.9229999999998</c:v>
                </c:pt>
                <c:pt idx="2">
                  <c:v>8148.1540000000005</c:v>
                </c:pt>
                <c:pt idx="3">
                  <c:v>8383.5259999999998</c:v>
                </c:pt>
                <c:pt idx="4">
                  <c:v>10367.841</c:v>
                </c:pt>
                <c:pt idx="5">
                  <c:v>10317.688</c:v>
                </c:pt>
                <c:pt idx="6">
                  <c:v>8419.3179999999993</c:v>
                </c:pt>
                <c:pt idx="7">
                  <c:v>5858.4610000000002</c:v>
                </c:pt>
                <c:pt idx="8">
                  <c:v>6031.1</c:v>
                </c:pt>
                <c:pt idx="9">
                  <c:v>7706.1750000000002</c:v>
                </c:pt>
                <c:pt idx="10">
                  <c:v>5728.8180000000002</c:v>
                </c:pt>
                <c:pt idx="11">
                  <c:v>1040.7090000000001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D0-45FC-B99C-D64B868E6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767743"/>
        <c:axId val="1659766079"/>
      </c:lineChart>
      <c:catAx>
        <c:axId val="1659778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b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65663"/>
        <c:crosses val="autoZero"/>
        <c:auto val="1"/>
        <c:lblAlgn val="ctr"/>
        <c:lblOffset val="100"/>
        <c:noMultiLvlLbl val="0"/>
      </c:catAx>
      <c:valAx>
        <c:axId val="1659765663"/>
        <c:scaling>
          <c:orientation val="minMax"/>
          <c:max val="2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78975"/>
        <c:crosses val="autoZero"/>
        <c:crossBetween val="between"/>
        <c:majorUnit val="2000"/>
        <c:minorUnit val="400"/>
      </c:valAx>
      <c:valAx>
        <c:axId val="1659766079"/>
        <c:scaling>
          <c:orientation val="minMax"/>
          <c:max val="25000"/>
          <c:min val="0"/>
        </c:scaling>
        <c:delete val="0"/>
        <c:axPos val="r"/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67743"/>
        <c:crosses val="max"/>
        <c:crossBetween val="between"/>
        <c:majorUnit val="2000"/>
      </c:valAx>
      <c:catAx>
        <c:axId val="1659767743"/>
        <c:scaling>
          <c:orientation val="minMax"/>
        </c:scaling>
        <c:delete val="1"/>
        <c:axPos val="b"/>
        <c:majorTickMark val="out"/>
        <c:minorTickMark val="none"/>
        <c:tickLblPos val="nextTo"/>
        <c:crossAx val="16597660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4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Préstamos de</a:t>
            </a:r>
            <a:r>
              <a:rPr lang="es-MX" baseline="0"/>
              <a:t> Liquidez a Mediano Plazo</a:t>
            </a:r>
            <a:endParaRPr lang="es-MX"/>
          </a:p>
          <a:p>
            <a:pPr>
              <a:defRPr/>
            </a:pPr>
            <a:r>
              <a:rPr lang="es-MX" sz="1000"/>
              <a:t>(miles</a:t>
            </a:r>
            <a:r>
              <a:rPr lang="es-MX" sz="1000" baseline="0"/>
              <a:t> de pesos)</a:t>
            </a:r>
            <a:endParaRPr lang="es-MX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14892277606459628"/>
          <c:y val="0.16507784370121584"/>
          <c:w val="0.75461670778167156"/>
          <c:h val="0.4943538737958446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Hoja2!$U$40</c:f>
              <c:strCache>
                <c:ptCount val="1"/>
                <c:pt idx="0">
                  <c:v>Alcanzado</c:v>
                </c:pt>
              </c:strCache>
            </c:strRef>
          </c:tx>
          <c:spPr>
            <a:solidFill>
              <a:srgbClr val="FF9900"/>
            </a:solidFill>
            <a:ln>
              <a:solidFill>
                <a:srgbClr val="FF99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Hoja2!$A$41:$A$52</c15:sqref>
                  </c15:fullRef>
                </c:ext>
              </c:extLst>
              <c:f>Hoja2!$A$41:$A$52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Hoja2!$U$41:$U$52</c15:sqref>
                  </c15:fullRef>
                </c:ext>
              </c:extLst>
              <c:f>Hoja2!$U$41:$U$52</c:f>
              <c:numCache>
                <c:formatCode>_-* #,##0_-;\-* #,##0_-;_-* "-"??_-;_-@_-</c:formatCode>
                <c:ptCount val="12"/>
                <c:pt idx="0">
                  <c:v>0</c:v>
                </c:pt>
                <c:pt idx="1">
                  <c:v>4444.32</c:v>
                </c:pt>
                <c:pt idx="2">
                  <c:v>26777.455839999999</c:v>
                </c:pt>
                <c:pt idx="3">
                  <c:v>52021.877</c:v>
                </c:pt>
                <c:pt idx="4">
                  <c:v>87275.273000000001</c:v>
                </c:pt>
                <c:pt idx="5">
                  <c:v>75258.668870000009</c:v>
                </c:pt>
                <c:pt idx="6">
                  <c:v>72230.260006600001</c:v>
                </c:pt>
                <c:pt idx="7">
                  <c:v>67052.604999999996</c:v>
                </c:pt>
                <c:pt idx="8">
                  <c:v>60300.54982</c:v>
                </c:pt>
                <c:pt idx="9">
                  <c:v>53210.051758100002</c:v>
                </c:pt>
                <c:pt idx="10">
                  <c:v>80605.577993399987</c:v>
                </c:pt>
                <c:pt idx="11">
                  <c:v>39404.841799999995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CD-4619-87BE-5FFD48C61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75"/>
        <c:axId val="1659778975"/>
        <c:axId val="1659765663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Hoja2!$A$40</c15:sqref>
                        </c15:formulaRef>
                      </c:ext>
                    </c:extLst>
                    <c:strCache>
                      <c:ptCount val="1"/>
                      <c:pt idx="0">
                        <c:v>PCP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Hoja2!$A$41:$A$52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Hoja2!$A$41:$A$53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77CD-4619-87BE-5FFD48C618AC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Hoja2!$B$40</c15:sqref>
                        </c15:formulaRef>
                      </c:ext>
                    </c:extLst>
                    <c:strCache>
                      <c:ptCount val="1"/>
                      <c:pt idx="0">
                        <c:v>Número de Préstamos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Hoja2!$A$41:$A$52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Hoja2!$B$41:$B$53</c15:sqref>
                        </c15:fullRef>
                        <c15:formulaRef>
                          <c15:sqref>Hoja2!$B$41:$B$52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6088</c:v>
                      </c:pt>
                      <c:pt idx="1">
                        <c:v>7413</c:v>
                      </c:pt>
                      <c:pt idx="2">
                        <c:v>8537</c:v>
                      </c:pt>
                      <c:pt idx="3">
                        <c:v>7031</c:v>
                      </c:pt>
                      <c:pt idx="4">
                        <c:v>8878</c:v>
                      </c:pt>
                      <c:pt idx="5">
                        <c:v>8786</c:v>
                      </c:pt>
                      <c:pt idx="6">
                        <c:v>8044</c:v>
                      </c:pt>
                      <c:pt idx="7">
                        <c:v>7067</c:v>
                      </c:pt>
                      <c:pt idx="8">
                        <c:v>7411</c:v>
                      </c:pt>
                      <c:pt idx="9">
                        <c:v>7914</c:v>
                      </c:pt>
                      <c:pt idx="10">
                        <c:v>8260</c:v>
                      </c:pt>
                      <c:pt idx="11">
                        <c:v>4399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7CD-4619-87BE-5FFD48C618AC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Hoja2!$V$40</c:f>
              <c:strCache>
                <c:ptCount val="1"/>
                <c:pt idx="0">
                  <c:v>Programado</c:v>
                </c:pt>
              </c:strCache>
            </c:strRef>
          </c:tx>
          <c:spPr>
            <a:ln w="28575" cap="rnd">
              <a:solidFill>
                <a:srgbClr val="8064A2">
                  <a:lumMod val="75000"/>
                </a:srgbClr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Hoja2!$A$41:$A$52</c15:sqref>
                  </c15:fullRef>
                </c:ext>
              </c:extLst>
              <c:f>Hoja2!$A$41:$A$52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Hoja2!$V$41:$V$52</c15:sqref>
                  </c15:fullRef>
                </c:ext>
              </c:extLst>
              <c:f>Hoja2!$V$41:$V$52</c:f>
              <c:numCache>
                <c:formatCode>_-* #,##0_-;\-* #,##0_-;_-* "-"??_-;_-@_-</c:formatCode>
                <c:ptCount val="12"/>
                <c:pt idx="0">
                  <c:v>5364.723</c:v>
                </c:pt>
                <c:pt idx="1">
                  <c:v>32419.476999999999</c:v>
                </c:pt>
                <c:pt idx="2">
                  <c:v>82357.712</c:v>
                </c:pt>
                <c:pt idx="3">
                  <c:v>50176.474999999999</c:v>
                </c:pt>
                <c:pt idx="4">
                  <c:v>67898.399999999994</c:v>
                </c:pt>
                <c:pt idx="5">
                  <c:v>69011.210000000006</c:v>
                </c:pt>
                <c:pt idx="6">
                  <c:v>74771.975999999995</c:v>
                </c:pt>
                <c:pt idx="7">
                  <c:v>83563.631999999998</c:v>
                </c:pt>
                <c:pt idx="8">
                  <c:v>68811.933999999994</c:v>
                </c:pt>
                <c:pt idx="9">
                  <c:v>72602.180999999997</c:v>
                </c:pt>
                <c:pt idx="10">
                  <c:v>93311.8</c:v>
                </c:pt>
                <c:pt idx="11">
                  <c:v>49710.48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CD-4619-87BE-5FFD48C618AC}"/>
            </c:ext>
          </c:extLst>
        </c:ser>
        <c:ser>
          <c:idx val="4"/>
          <c:order val="4"/>
          <c:tx>
            <c:strRef>
              <c:f>Hoja2!$W$40</c:f>
              <c:strCache>
                <c:ptCount val="1"/>
                <c:pt idx="0">
                  <c:v>Modificado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Hoja2!$A$41:$A$52</c15:sqref>
                  </c15:fullRef>
                </c:ext>
              </c:extLst>
              <c:f>Hoja2!$A$41:$A$52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Hoja2!$W$41:$W$52</c15:sqref>
                  </c15:fullRef>
                </c:ext>
              </c:extLst>
              <c:f>Hoja2!$W$41:$W$52</c:f>
              <c:numCache>
                <c:formatCode>_-* #,##0_-;\-* #,##0_-;_-* "-"??_-;_-@_-</c:formatCode>
                <c:ptCount val="12"/>
                <c:pt idx="0">
                  <c:v>5364.723</c:v>
                </c:pt>
                <c:pt idx="1">
                  <c:v>32419.476999999999</c:v>
                </c:pt>
                <c:pt idx="2">
                  <c:v>62357.712</c:v>
                </c:pt>
                <c:pt idx="3">
                  <c:v>50176.474999999999</c:v>
                </c:pt>
                <c:pt idx="4">
                  <c:v>67898.399999999994</c:v>
                </c:pt>
                <c:pt idx="5">
                  <c:v>69011.210000000006</c:v>
                </c:pt>
                <c:pt idx="6">
                  <c:v>61771.976000000002</c:v>
                </c:pt>
                <c:pt idx="7">
                  <c:v>59563.631999999998</c:v>
                </c:pt>
                <c:pt idx="8">
                  <c:v>55811.934000000001</c:v>
                </c:pt>
                <c:pt idx="9">
                  <c:v>58602.180999999997</c:v>
                </c:pt>
                <c:pt idx="10">
                  <c:v>69611.8</c:v>
                </c:pt>
                <c:pt idx="11">
                  <c:v>27710.48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CD-4619-87BE-5FFD48C61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767743"/>
        <c:axId val="1659766079"/>
      </c:lineChart>
      <c:catAx>
        <c:axId val="1659778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b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65663"/>
        <c:crosses val="autoZero"/>
        <c:auto val="1"/>
        <c:lblAlgn val="ctr"/>
        <c:lblOffset val="100"/>
        <c:noMultiLvlLbl val="0"/>
      </c:catAx>
      <c:valAx>
        <c:axId val="1659765663"/>
        <c:scaling>
          <c:orientation val="minMax"/>
          <c:max val="1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78975"/>
        <c:crosses val="autoZero"/>
        <c:crossBetween val="between"/>
        <c:majorUnit val="10000"/>
        <c:minorUnit val="2000"/>
      </c:valAx>
      <c:valAx>
        <c:axId val="1659766079"/>
        <c:scaling>
          <c:orientation val="minMax"/>
          <c:max val="100000"/>
          <c:min val="0"/>
        </c:scaling>
        <c:delete val="0"/>
        <c:axPos val="r"/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67743"/>
        <c:crosses val="max"/>
        <c:crossBetween val="between"/>
        <c:majorUnit val="10000"/>
        <c:minorUnit val="2000"/>
      </c:valAx>
      <c:catAx>
        <c:axId val="165976774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597660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4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Préstamos Hipotecarios</a:t>
            </a:r>
          </a:p>
          <a:p>
            <a:pPr>
              <a:defRPr/>
            </a:pPr>
            <a:r>
              <a:rPr lang="es-MX" sz="1000"/>
              <a:t>(miles</a:t>
            </a:r>
            <a:r>
              <a:rPr lang="es-MX" sz="1000" baseline="0"/>
              <a:t> de pesos)</a:t>
            </a:r>
            <a:endParaRPr lang="es-MX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0.14892277606459628"/>
          <c:y val="0.16507784370121584"/>
          <c:w val="0.75461670778167156"/>
          <c:h val="0.4943538737958446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Hoja2!$AC$40</c:f>
              <c:strCache>
                <c:ptCount val="1"/>
                <c:pt idx="0">
                  <c:v>Alcanzado</c:v>
                </c:pt>
              </c:strCache>
            </c:strRef>
          </c:tx>
          <c:spPr>
            <a:solidFill>
              <a:srgbClr val="4BACC6">
                <a:lumMod val="20000"/>
                <a:lumOff val="80000"/>
              </a:srgbClr>
            </a:solidFill>
            <a:ln>
              <a:solidFill>
                <a:srgbClr val="4BACC6">
                  <a:lumMod val="20000"/>
                  <a:lumOff val="80000"/>
                </a:srgb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Hoja2!$A$41:$A$52</c15:sqref>
                  </c15:fullRef>
                </c:ext>
              </c:extLst>
              <c:f>Hoja2!$A$41:$A$52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Hoja2!$AC$41:$AC$52</c15:sqref>
                  </c15:fullRef>
                </c:ext>
              </c:extLst>
              <c:f>Hoja2!$AC$41:$AC$52</c:f>
              <c:numCache>
                <c:formatCode>_-* #,##0_-;\-* #,##0_-;_-* "-"??_-;_-@_-</c:formatCode>
                <c:ptCount val="12"/>
                <c:pt idx="0">
                  <c:v>261.60000000000002</c:v>
                </c:pt>
                <c:pt idx="1">
                  <c:v>3714.8</c:v>
                </c:pt>
                <c:pt idx="2">
                  <c:v>5766.2349999999997</c:v>
                </c:pt>
                <c:pt idx="3">
                  <c:v>15569.052460000001</c:v>
                </c:pt>
                <c:pt idx="4">
                  <c:v>34900.067000000003</c:v>
                </c:pt>
                <c:pt idx="5">
                  <c:v>19823.75</c:v>
                </c:pt>
                <c:pt idx="6">
                  <c:v>20817.3</c:v>
                </c:pt>
                <c:pt idx="7">
                  <c:v>28842.439589999998</c:v>
                </c:pt>
                <c:pt idx="8">
                  <c:v>30720.014999999999</c:v>
                </c:pt>
                <c:pt idx="9">
                  <c:v>22098.59</c:v>
                </c:pt>
                <c:pt idx="10">
                  <c:v>32190.277829999999</c:v>
                </c:pt>
                <c:pt idx="11">
                  <c:v>48976.35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CD-4629-9FD5-F0D3CDBCA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75"/>
        <c:axId val="1659778975"/>
        <c:axId val="1659765663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Hoja2!$A$40</c15:sqref>
                        </c15:formulaRef>
                      </c:ext>
                    </c:extLst>
                    <c:strCache>
                      <c:ptCount val="1"/>
                      <c:pt idx="0">
                        <c:v>PCP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Hoja2!$A$41:$A$52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Hoja2!$A$41:$A$53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40CD-4629-9FD5-F0D3CDBCA27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Hoja2!$B$40</c15:sqref>
                        </c15:formulaRef>
                      </c:ext>
                    </c:extLst>
                    <c:strCache>
                      <c:ptCount val="1"/>
                      <c:pt idx="0">
                        <c:v>Número de Préstamos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Hoja2!$A$41:$A$52</c15:sqref>
                        </c15:fullRef>
                        <c15:formulaRef>
                          <c15:sqref>Hoja2!$A$41:$A$52</c15:sqref>
                        </c15:formulaRef>
                      </c:ext>
                    </c:extLst>
                    <c:strCache>
                      <c:ptCount val="12"/>
                      <c:pt idx="0">
                        <c:v>Enero</c:v>
                      </c:pt>
                      <c:pt idx="1">
                        <c:v>Febrero</c:v>
                      </c:pt>
                      <c:pt idx="2">
                        <c:v>Marzo</c:v>
                      </c:pt>
                      <c:pt idx="3">
                        <c:v>Abril</c:v>
                      </c:pt>
                      <c:pt idx="4">
                        <c:v>Mayo</c:v>
                      </c:pt>
                      <c:pt idx="5">
                        <c:v>Junio</c:v>
                      </c:pt>
                      <c:pt idx="6">
                        <c:v>Julio</c:v>
                      </c:pt>
                      <c:pt idx="7">
                        <c:v>Agosto</c:v>
                      </c:pt>
                      <c:pt idx="8">
                        <c:v>Septiembre</c:v>
                      </c:pt>
                      <c:pt idx="9">
                        <c:v>Octubre</c:v>
                      </c:pt>
                      <c:pt idx="10">
                        <c:v>Noviembre</c:v>
                      </c:pt>
                      <c:pt idx="11">
                        <c:v>Diciembre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Hoja2!$B$41:$B$53</c15:sqref>
                        </c15:fullRef>
                        <c15:formulaRef>
                          <c15:sqref>Hoja2!$B$41:$B$52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6088</c:v>
                      </c:pt>
                      <c:pt idx="1">
                        <c:v>7413</c:v>
                      </c:pt>
                      <c:pt idx="2">
                        <c:v>8537</c:v>
                      </c:pt>
                      <c:pt idx="3">
                        <c:v>7031</c:v>
                      </c:pt>
                      <c:pt idx="4">
                        <c:v>8878</c:v>
                      </c:pt>
                      <c:pt idx="5">
                        <c:v>8786</c:v>
                      </c:pt>
                      <c:pt idx="6">
                        <c:v>8044</c:v>
                      </c:pt>
                      <c:pt idx="7">
                        <c:v>7067</c:v>
                      </c:pt>
                      <c:pt idx="8">
                        <c:v>7411</c:v>
                      </c:pt>
                      <c:pt idx="9">
                        <c:v>7914</c:v>
                      </c:pt>
                      <c:pt idx="10">
                        <c:v>8260</c:v>
                      </c:pt>
                      <c:pt idx="11">
                        <c:v>4399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0CD-4629-9FD5-F0D3CDBCA27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3"/>
          <c:order val="3"/>
          <c:tx>
            <c:strRef>
              <c:f>Hoja2!$AD$40</c:f>
              <c:strCache>
                <c:ptCount val="1"/>
                <c:pt idx="0">
                  <c:v>Programado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Hoja2!$A$41:$A$52</c15:sqref>
                  </c15:fullRef>
                </c:ext>
              </c:extLst>
              <c:f>Hoja2!$A$41:$A$52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Hoja2!$AD$41:$AD$52</c15:sqref>
                  </c15:fullRef>
                </c:ext>
              </c:extLst>
              <c:f>Hoja2!$AD$41:$AD$52</c:f>
              <c:numCache>
                <c:formatCode>_-* #,##0_-;\-* #,##0_-;_-* "-"??_-;_-@_-</c:formatCode>
                <c:ptCount val="12"/>
                <c:pt idx="0">
                  <c:v>1519.7149999999999</c:v>
                </c:pt>
                <c:pt idx="1">
                  <c:v>13857.478999999999</c:v>
                </c:pt>
                <c:pt idx="2">
                  <c:v>29523.351999999999</c:v>
                </c:pt>
                <c:pt idx="3">
                  <c:v>28240.631000000001</c:v>
                </c:pt>
                <c:pt idx="4">
                  <c:v>35849.285000000003</c:v>
                </c:pt>
                <c:pt idx="5">
                  <c:v>44632.902000000002</c:v>
                </c:pt>
                <c:pt idx="6">
                  <c:v>41731.499000000003</c:v>
                </c:pt>
                <c:pt idx="7">
                  <c:v>46675.212</c:v>
                </c:pt>
                <c:pt idx="8">
                  <c:v>37910.828999999998</c:v>
                </c:pt>
                <c:pt idx="9">
                  <c:v>38567.58</c:v>
                </c:pt>
                <c:pt idx="10">
                  <c:v>59164.726000000002</c:v>
                </c:pt>
                <c:pt idx="11">
                  <c:v>42326.79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CD-4629-9FD5-F0D3CDBCA275}"/>
            </c:ext>
          </c:extLst>
        </c:ser>
        <c:ser>
          <c:idx val="4"/>
          <c:order val="4"/>
          <c:tx>
            <c:strRef>
              <c:f>Hoja2!$AE$40</c:f>
              <c:strCache>
                <c:ptCount val="1"/>
                <c:pt idx="0">
                  <c:v>Modificado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Hoja2!$A$41:$A$52</c15:sqref>
                  </c15:fullRef>
                </c:ext>
              </c:extLst>
              <c:f>Hoja2!$A$41:$A$52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Hoja2!$AE$41:$AE$52</c15:sqref>
                  </c15:fullRef>
                </c:ext>
              </c:extLst>
              <c:f>Hoja2!$AE$41:$AE$52</c:f>
              <c:numCache>
                <c:formatCode>_-* #,##0_-;\-* #,##0_-;_-* "-"??_-;_-@_-</c:formatCode>
                <c:ptCount val="12"/>
                <c:pt idx="0">
                  <c:v>1519.7149999999999</c:v>
                </c:pt>
                <c:pt idx="1">
                  <c:v>13857.478999999999</c:v>
                </c:pt>
                <c:pt idx="2">
                  <c:v>29023.351999999999</c:v>
                </c:pt>
                <c:pt idx="3">
                  <c:v>28240.631000000001</c:v>
                </c:pt>
                <c:pt idx="4">
                  <c:v>25349.285</c:v>
                </c:pt>
                <c:pt idx="5">
                  <c:v>24632.901999999998</c:v>
                </c:pt>
                <c:pt idx="6">
                  <c:v>25731.499</c:v>
                </c:pt>
                <c:pt idx="7">
                  <c:v>25675.212</c:v>
                </c:pt>
                <c:pt idx="8">
                  <c:v>19910.829000000002</c:v>
                </c:pt>
                <c:pt idx="9">
                  <c:v>31567.58</c:v>
                </c:pt>
                <c:pt idx="10">
                  <c:v>43164.726000000002</c:v>
                </c:pt>
                <c:pt idx="11">
                  <c:v>326.79000000000002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CD-4629-9FD5-F0D3CDBCA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767743"/>
        <c:axId val="1659766079"/>
      </c:lineChart>
      <c:catAx>
        <c:axId val="1659778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b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65663"/>
        <c:crosses val="autoZero"/>
        <c:auto val="1"/>
        <c:lblAlgn val="ctr"/>
        <c:lblOffset val="100"/>
        <c:noMultiLvlLbl val="0"/>
      </c:catAx>
      <c:valAx>
        <c:axId val="1659765663"/>
        <c:scaling>
          <c:orientation val="minMax"/>
          <c:max val="6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78975"/>
        <c:crosses val="autoZero"/>
        <c:crossBetween val="between"/>
        <c:majorUnit val="10000"/>
        <c:minorUnit val="2000"/>
      </c:valAx>
      <c:valAx>
        <c:axId val="1659766079"/>
        <c:scaling>
          <c:orientation val="minMax"/>
          <c:max val="60000"/>
          <c:min val="0"/>
        </c:scaling>
        <c:delete val="0"/>
        <c:axPos val="r"/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59767743"/>
        <c:crosses val="max"/>
        <c:crossBetween val="between"/>
        <c:majorUnit val="10000"/>
        <c:minorUnit val="2000"/>
      </c:valAx>
      <c:catAx>
        <c:axId val="165976774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597660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509213</xdr:colOff>
      <xdr:row>0</xdr:row>
      <xdr:rowOff>136619</xdr:rowOff>
    </xdr:from>
    <xdr:to>
      <xdr:col>22</xdr:col>
      <xdr:colOff>1005442</xdr:colOff>
      <xdr:row>4</xdr:row>
      <xdr:rowOff>167649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E5A2260-2972-4EF3-9358-A2E41BE86D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70807" y="136619"/>
          <a:ext cx="1853541" cy="769218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0.14845</cdr:x>
      <cdr:y>0.76342</cdr:y>
    </cdr:from>
    <cdr:to>
      <cdr:x>0.21536</cdr:x>
      <cdr:y>0.80697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3E6A0406-7B2E-4998-A52A-B6A3A692ED59}"/>
            </a:ext>
          </a:extLst>
        </cdr:cNvPr>
        <cdr:cNvSpPr txBox="1"/>
      </cdr:nvSpPr>
      <cdr:spPr>
        <a:xfrm xmlns:a="http://schemas.openxmlformats.org/drawingml/2006/main">
          <a:off x="1098130" y="3583450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8</a:t>
          </a:r>
        </a:p>
      </cdr:txBody>
    </cdr:sp>
  </cdr:relSizeAnchor>
  <cdr:relSizeAnchor xmlns:cdr="http://schemas.openxmlformats.org/drawingml/2006/chartDrawing">
    <cdr:from>
      <cdr:x>0.20839</cdr:x>
      <cdr:y>0.7645</cdr:y>
    </cdr:from>
    <cdr:to>
      <cdr:x>0.2753</cdr:x>
      <cdr:y>0.80805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1115DCEA-7D26-4D07-976E-6B013DF7EA89}"/>
            </a:ext>
          </a:extLst>
        </cdr:cNvPr>
        <cdr:cNvSpPr txBox="1"/>
      </cdr:nvSpPr>
      <cdr:spPr>
        <a:xfrm xmlns:a="http://schemas.openxmlformats.org/drawingml/2006/main">
          <a:off x="1541467" y="3588497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28</a:t>
          </a:r>
        </a:p>
      </cdr:txBody>
    </cdr:sp>
  </cdr:relSizeAnchor>
  <cdr:relSizeAnchor xmlns:cdr="http://schemas.openxmlformats.org/drawingml/2006/chartDrawing">
    <cdr:from>
      <cdr:x>0.27221</cdr:x>
      <cdr:y>0.76611</cdr:y>
    </cdr:from>
    <cdr:to>
      <cdr:x>0.33912</cdr:x>
      <cdr:y>0.80966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1115DCEA-7D26-4D07-976E-6B013DF7EA89}"/>
            </a:ext>
          </a:extLst>
        </cdr:cNvPr>
        <cdr:cNvSpPr txBox="1"/>
      </cdr:nvSpPr>
      <cdr:spPr>
        <a:xfrm xmlns:a="http://schemas.openxmlformats.org/drawingml/2006/main">
          <a:off x="2013570" y="3596068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40</a:t>
          </a:r>
        </a:p>
      </cdr:txBody>
    </cdr:sp>
  </cdr:relSizeAnchor>
  <cdr:relSizeAnchor xmlns:cdr="http://schemas.openxmlformats.org/drawingml/2006/chartDrawing">
    <cdr:from>
      <cdr:x>0.33659</cdr:x>
      <cdr:y>0.76575</cdr:y>
    </cdr:from>
    <cdr:to>
      <cdr:x>0.4035</cdr:x>
      <cdr:y>0.8093</cdr:y>
    </cdr:to>
    <cdr:sp macro="" textlink="">
      <cdr:nvSpPr>
        <cdr:cNvPr id="5" name="CuadroTexto 1">
          <a:extLst xmlns:a="http://schemas.openxmlformats.org/drawingml/2006/main">
            <a:ext uri="{FF2B5EF4-FFF2-40B4-BE49-F238E27FC236}">
              <a16:creationId xmlns:a16="http://schemas.microsoft.com/office/drawing/2014/main" id="{3BD01151-917E-41E5-A34C-11D321233E22}"/>
            </a:ext>
          </a:extLst>
        </cdr:cNvPr>
        <cdr:cNvSpPr txBox="1"/>
      </cdr:nvSpPr>
      <cdr:spPr>
        <a:xfrm xmlns:a="http://schemas.openxmlformats.org/drawingml/2006/main">
          <a:off x="2489782" y="3594357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24</a:t>
          </a:r>
        </a:p>
      </cdr:txBody>
    </cdr:sp>
  </cdr:relSizeAnchor>
  <cdr:relSizeAnchor xmlns:cdr="http://schemas.openxmlformats.org/drawingml/2006/chartDrawing">
    <cdr:from>
      <cdr:x>0.39962</cdr:x>
      <cdr:y>0.76325</cdr:y>
    </cdr:from>
    <cdr:to>
      <cdr:x>0.46653</cdr:x>
      <cdr:y>0.8068</cdr:y>
    </cdr:to>
    <cdr:sp macro="" textlink="">
      <cdr:nvSpPr>
        <cdr:cNvPr id="6" name="CuadroTexto 1">
          <a:extLst xmlns:a="http://schemas.openxmlformats.org/drawingml/2006/main">
            <a:ext uri="{FF2B5EF4-FFF2-40B4-BE49-F238E27FC236}">
              <a16:creationId xmlns:a16="http://schemas.microsoft.com/office/drawing/2014/main" id="{BC7C0383-0B27-4167-BF2A-A250BD9D8A28}"/>
            </a:ext>
          </a:extLst>
        </cdr:cNvPr>
        <cdr:cNvSpPr txBox="1"/>
      </cdr:nvSpPr>
      <cdr:spPr>
        <a:xfrm xmlns:a="http://schemas.openxmlformats.org/drawingml/2006/main">
          <a:off x="2956023" y="3582635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41	</a:t>
          </a:r>
        </a:p>
      </cdr:txBody>
    </cdr:sp>
  </cdr:relSizeAnchor>
  <cdr:relSizeAnchor xmlns:cdr="http://schemas.openxmlformats.org/drawingml/2006/chartDrawing">
    <cdr:from>
      <cdr:x>0.46423</cdr:x>
      <cdr:y>0.76434</cdr:y>
    </cdr:from>
    <cdr:to>
      <cdr:x>0.53114</cdr:x>
      <cdr:y>0.80789</cdr:y>
    </cdr:to>
    <cdr:sp macro="" textlink="">
      <cdr:nvSpPr>
        <cdr:cNvPr id="7" name="CuadroTexto 1">
          <a:extLst xmlns:a="http://schemas.openxmlformats.org/drawingml/2006/main">
            <a:ext uri="{FF2B5EF4-FFF2-40B4-BE49-F238E27FC236}">
              <a16:creationId xmlns:a16="http://schemas.microsoft.com/office/drawing/2014/main" id="{EB3D74C3-7BDB-46A0-A8DE-66B172870DA7}"/>
            </a:ext>
          </a:extLst>
        </cdr:cNvPr>
        <cdr:cNvSpPr txBox="1"/>
      </cdr:nvSpPr>
      <cdr:spPr>
        <a:xfrm xmlns:a="http://schemas.openxmlformats.org/drawingml/2006/main">
          <a:off x="3433988" y="3587764"/>
          <a:ext cx="494947" cy="2044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37</a:t>
          </a:r>
        </a:p>
      </cdr:txBody>
    </cdr:sp>
  </cdr:relSizeAnchor>
  <cdr:relSizeAnchor xmlns:cdr="http://schemas.openxmlformats.org/drawingml/2006/chartDrawing">
    <cdr:from>
      <cdr:x>0.52774</cdr:x>
      <cdr:y>0.76398</cdr:y>
    </cdr:from>
    <cdr:to>
      <cdr:x>0.59465</cdr:x>
      <cdr:y>0.80753</cdr:y>
    </cdr:to>
    <cdr:sp macro="" textlink="">
      <cdr:nvSpPr>
        <cdr:cNvPr id="8" name="CuadroTexto 1">
          <a:extLst xmlns:a="http://schemas.openxmlformats.org/drawingml/2006/main">
            <a:ext uri="{FF2B5EF4-FFF2-40B4-BE49-F238E27FC236}">
              <a16:creationId xmlns:a16="http://schemas.microsoft.com/office/drawing/2014/main" id="{5397B8C2-5B7E-43E0-A8E7-1DE9F8CC72E2}"/>
            </a:ext>
          </a:extLst>
        </cdr:cNvPr>
        <cdr:cNvSpPr txBox="1"/>
      </cdr:nvSpPr>
      <cdr:spPr>
        <a:xfrm xmlns:a="http://schemas.openxmlformats.org/drawingml/2006/main">
          <a:off x="3906520" y="360934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46</a:t>
          </a:r>
        </a:p>
      </cdr:txBody>
    </cdr:sp>
  </cdr:relSizeAnchor>
  <cdr:relSizeAnchor xmlns:cdr="http://schemas.openxmlformats.org/drawingml/2006/chartDrawing">
    <cdr:from>
      <cdr:x>0.59362</cdr:x>
      <cdr:y>0.76559</cdr:y>
    </cdr:from>
    <cdr:to>
      <cdr:x>0.66053</cdr:x>
      <cdr:y>0.80914</cdr:y>
    </cdr:to>
    <cdr:sp macro="" textlink="">
      <cdr:nvSpPr>
        <cdr:cNvPr id="9" name="CuadroTexto 1">
          <a:extLst xmlns:a="http://schemas.openxmlformats.org/drawingml/2006/main">
            <a:ext uri="{FF2B5EF4-FFF2-40B4-BE49-F238E27FC236}">
              <a16:creationId xmlns:a16="http://schemas.microsoft.com/office/drawing/2014/main" id="{F73874B3-40E4-426E-B0F0-359C856A382B}"/>
            </a:ext>
          </a:extLst>
        </cdr:cNvPr>
        <cdr:cNvSpPr txBox="1"/>
      </cdr:nvSpPr>
      <cdr:spPr>
        <a:xfrm xmlns:a="http://schemas.openxmlformats.org/drawingml/2006/main">
          <a:off x="439420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25</a:t>
          </a:r>
        </a:p>
      </cdr:txBody>
    </cdr:sp>
  </cdr:relSizeAnchor>
  <cdr:relSizeAnchor xmlns:cdr="http://schemas.openxmlformats.org/drawingml/2006/chartDrawing">
    <cdr:from>
      <cdr:x>0.65126</cdr:x>
      <cdr:y>0.76559</cdr:y>
    </cdr:from>
    <cdr:to>
      <cdr:x>0.71817</cdr:x>
      <cdr:y>0.80914</cdr:y>
    </cdr:to>
    <cdr:sp macro="" textlink="">
      <cdr:nvSpPr>
        <cdr:cNvPr id="10" name="CuadroTexto 1">
          <a:extLst xmlns:a="http://schemas.openxmlformats.org/drawingml/2006/main">
            <a:ext uri="{FF2B5EF4-FFF2-40B4-BE49-F238E27FC236}">
              <a16:creationId xmlns:a16="http://schemas.microsoft.com/office/drawing/2014/main" id="{F73874B3-40E4-426E-B0F0-359C856A382B}"/>
            </a:ext>
          </a:extLst>
        </cdr:cNvPr>
        <cdr:cNvSpPr txBox="1"/>
      </cdr:nvSpPr>
      <cdr:spPr>
        <a:xfrm xmlns:a="http://schemas.openxmlformats.org/drawingml/2006/main">
          <a:off x="482092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18</a:t>
          </a:r>
        </a:p>
      </cdr:txBody>
    </cdr:sp>
  </cdr:relSizeAnchor>
  <cdr:relSizeAnchor xmlns:cdr="http://schemas.openxmlformats.org/drawingml/2006/chartDrawing">
    <cdr:from>
      <cdr:x>0.71303</cdr:x>
      <cdr:y>0.76559</cdr:y>
    </cdr:from>
    <cdr:to>
      <cdr:x>0.77994</cdr:x>
      <cdr:y>0.80914</cdr:y>
    </cdr:to>
    <cdr:sp macro="" textlink="">
      <cdr:nvSpPr>
        <cdr:cNvPr id="11" name="CuadroTexto 1">
          <a:extLst xmlns:a="http://schemas.openxmlformats.org/drawingml/2006/main">
            <a:ext uri="{FF2B5EF4-FFF2-40B4-BE49-F238E27FC236}">
              <a16:creationId xmlns:a16="http://schemas.microsoft.com/office/drawing/2014/main" id="{70FC4C0C-423C-458F-BA7E-B6A56418F832}"/>
            </a:ext>
          </a:extLst>
        </cdr:cNvPr>
        <cdr:cNvSpPr txBox="1"/>
      </cdr:nvSpPr>
      <cdr:spPr>
        <a:xfrm xmlns:a="http://schemas.openxmlformats.org/drawingml/2006/main">
          <a:off x="527812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34</a:t>
          </a:r>
        </a:p>
      </cdr:txBody>
    </cdr:sp>
  </cdr:relSizeAnchor>
  <cdr:relSizeAnchor xmlns:cdr="http://schemas.openxmlformats.org/drawingml/2006/chartDrawing">
    <cdr:from>
      <cdr:x>0.77479</cdr:x>
      <cdr:y>0.76398</cdr:y>
    </cdr:from>
    <cdr:to>
      <cdr:x>0.8417</cdr:x>
      <cdr:y>0.80753</cdr:y>
    </cdr:to>
    <cdr:sp macro="" textlink="">
      <cdr:nvSpPr>
        <cdr:cNvPr id="12" name="CuadroTexto 1">
          <a:extLst xmlns:a="http://schemas.openxmlformats.org/drawingml/2006/main">
            <a:ext uri="{FF2B5EF4-FFF2-40B4-BE49-F238E27FC236}">
              <a16:creationId xmlns:a16="http://schemas.microsoft.com/office/drawing/2014/main" id="{E1D5CDFE-C1BE-4A06-B419-927A616BD311}"/>
            </a:ext>
          </a:extLst>
        </cdr:cNvPr>
        <cdr:cNvSpPr txBox="1"/>
      </cdr:nvSpPr>
      <cdr:spPr>
        <a:xfrm xmlns:a="http://schemas.openxmlformats.org/drawingml/2006/main">
          <a:off x="5735320" y="360934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28</a:t>
          </a:r>
        </a:p>
      </cdr:txBody>
    </cdr:sp>
  </cdr:relSizeAnchor>
  <cdr:relSizeAnchor xmlns:cdr="http://schemas.openxmlformats.org/drawingml/2006/chartDrawing">
    <cdr:from>
      <cdr:x>0.83861</cdr:x>
      <cdr:y>0.76237</cdr:y>
    </cdr:from>
    <cdr:to>
      <cdr:x>0.90552</cdr:x>
      <cdr:y>0.80591</cdr:y>
    </cdr:to>
    <cdr:sp macro="" textlink="">
      <cdr:nvSpPr>
        <cdr:cNvPr id="13" name="CuadroTexto 1">
          <a:extLst xmlns:a="http://schemas.openxmlformats.org/drawingml/2006/main">
            <a:ext uri="{FF2B5EF4-FFF2-40B4-BE49-F238E27FC236}">
              <a16:creationId xmlns:a16="http://schemas.microsoft.com/office/drawing/2014/main" id="{278A1EE1-E46D-433F-930A-58633D0BB95C}"/>
            </a:ext>
          </a:extLst>
        </cdr:cNvPr>
        <cdr:cNvSpPr txBox="1"/>
      </cdr:nvSpPr>
      <cdr:spPr>
        <a:xfrm xmlns:a="http://schemas.openxmlformats.org/drawingml/2006/main">
          <a:off x="6207760" y="360172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16</a:t>
          </a:r>
        </a:p>
      </cdr:txBody>
    </cdr:sp>
  </cdr:relSizeAnchor>
  <cdr:relSizeAnchor xmlns:cdr="http://schemas.openxmlformats.org/drawingml/2006/chartDrawing">
    <cdr:from>
      <cdr:x>0.03311</cdr:x>
      <cdr:y>0.74759</cdr:y>
    </cdr:from>
    <cdr:to>
      <cdr:x>0.14668</cdr:x>
      <cdr:y>0.82855</cdr:y>
    </cdr:to>
    <cdr:sp macro="" textlink="">
      <cdr:nvSpPr>
        <cdr:cNvPr id="14" name="CuadroTexto 1">
          <a:extLst xmlns:a="http://schemas.openxmlformats.org/drawingml/2006/main">
            <a:ext uri="{FF2B5EF4-FFF2-40B4-BE49-F238E27FC236}">
              <a16:creationId xmlns:a16="http://schemas.microsoft.com/office/drawing/2014/main" id="{7275A5CD-E689-49E2-88CC-42D40245F246}"/>
            </a:ext>
          </a:extLst>
        </cdr:cNvPr>
        <cdr:cNvSpPr txBox="1"/>
      </cdr:nvSpPr>
      <cdr:spPr>
        <a:xfrm xmlns:a="http://schemas.openxmlformats.org/drawingml/2006/main">
          <a:off x="244883" y="3509107"/>
          <a:ext cx="840126" cy="3800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No. de</a:t>
          </a:r>
          <a:r>
            <a:rPr lang="es-MX" sz="1000" b="1" baseline="0">
              <a:solidFill>
                <a:schemeClr val="tx1">
                  <a:lumMod val="65000"/>
                  <a:lumOff val="35000"/>
                </a:schemeClr>
              </a:solidFill>
            </a:rPr>
            <a:t> préstamos</a:t>
          </a:r>
          <a:endParaRPr lang="es-MX" sz="1000" b="1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0.14845</cdr:x>
      <cdr:y>0.76342</cdr:y>
    </cdr:from>
    <cdr:to>
      <cdr:x>0.21536</cdr:x>
      <cdr:y>0.80697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3E6A0406-7B2E-4998-A52A-B6A3A692ED59}"/>
            </a:ext>
          </a:extLst>
        </cdr:cNvPr>
        <cdr:cNvSpPr txBox="1"/>
      </cdr:nvSpPr>
      <cdr:spPr>
        <a:xfrm xmlns:a="http://schemas.openxmlformats.org/drawingml/2006/main">
          <a:off x="1098130" y="3583450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0</a:t>
          </a:r>
        </a:p>
      </cdr:txBody>
    </cdr:sp>
  </cdr:relSizeAnchor>
  <cdr:relSizeAnchor xmlns:cdr="http://schemas.openxmlformats.org/drawingml/2006/chartDrawing">
    <cdr:from>
      <cdr:x>0.20839</cdr:x>
      <cdr:y>0.7645</cdr:y>
    </cdr:from>
    <cdr:to>
      <cdr:x>0.2753</cdr:x>
      <cdr:y>0.80805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1115DCEA-7D26-4D07-976E-6B013DF7EA89}"/>
            </a:ext>
          </a:extLst>
        </cdr:cNvPr>
        <cdr:cNvSpPr txBox="1"/>
      </cdr:nvSpPr>
      <cdr:spPr>
        <a:xfrm xmlns:a="http://schemas.openxmlformats.org/drawingml/2006/main">
          <a:off x="1541467" y="3588497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14</a:t>
          </a:r>
        </a:p>
      </cdr:txBody>
    </cdr:sp>
  </cdr:relSizeAnchor>
  <cdr:relSizeAnchor xmlns:cdr="http://schemas.openxmlformats.org/drawingml/2006/chartDrawing">
    <cdr:from>
      <cdr:x>0.27221</cdr:x>
      <cdr:y>0.76611</cdr:y>
    </cdr:from>
    <cdr:to>
      <cdr:x>0.33912</cdr:x>
      <cdr:y>0.80966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1115DCEA-7D26-4D07-976E-6B013DF7EA89}"/>
            </a:ext>
          </a:extLst>
        </cdr:cNvPr>
        <cdr:cNvSpPr txBox="1"/>
      </cdr:nvSpPr>
      <cdr:spPr>
        <a:xfrm xmlns:a="http://schemas.openxmlformats.org/drawingml/2006/main">
          <a:off x="2013570" y="3596068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67</a:t>
          </a:r>
        </a:p>
      </cdr:txBody>
    </cdr:sp>
  </cdr:relSizeAnchor>
  <cdr:relSizeAnchor xmlns:cdr="http://schemas.openxmlformats.org/drawingml/2006/chartDrawing">
    <cdr:from>
      <cdr:x>0.33659</cdr:x>
      <cdr:y>0.76575</cdr:y>
    </cdr:from>
    <cdr:to>
      <cdr:x>0.4035</cdr:x>
      <cdr:y>0.8093</cdr:y>
    </cdr:to>
    <cdr:sp macro="" textlink="">
      <cdr:nvSpPr>
        <cdr:cNvPr id="5" name="CuadroTexto 1">
          <a:extLst xmlns:a="http://schemas.openxmlformats.org/drawingml/2006/main">
            <a:ext uri="{FF2B5EF4-FFF2-40B4-BE49-F238E27FC236}">
              <a16:creationId xmlns:a16="http://schemas.microsoft.com/office/drawing/2014/main" id="{3BD01151-917E-41E5-A34C-11D321233E22}"/>
            </a:ext>
          </a:extLst>
        </cdr:cNvPr>
        <cdr:cNvSpPr txBox="1"/>
      </cdr:nvSpPr>
      <cdr:spPr>
        <a:xfrm xmlns:a="http://schemas.openxmlformats.org/drawingml/2006/main">
          <a:off x="2489782" y="3594357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135</a:t>
          </a:r>
        </a:p>
      </cdr:txBody>
    </cdr:sp>
  </cdr:relSizeAnchor>
  <cdr:relSizeAnchor xmlns:cdr="http://schemas.openxmlformats.org/drawingml/2006/chartDrawing">
    <cdr:from>
      <cdr:x>0.39962</cdr:x>
      <cdr:y>0.76325</cdr:y>
    </cdr:from>
    <cdr:to>
      <cdr:x>0.46653</cdr:x>
      <cdr:y>0.8068</cdr:y>
    </cdr:to>
    <cdr:sp macro="" textlink="">
      <cdr:nvSpPr>
        <cdr:cNvPr id="6" name="CuadroTexto 1">
          <a:extLst xmlns:a="http://schemas.openxmlformats.org/drawingml/2006/main">
            <a:ext uri="{FF2B5EF4-FFF2-40B4-BE49-F238E27FC236}">
              <a16:creationId xmlns:a16="http://schemas.microsoft.com/office/drawing/2014/main" id="{BC7C0383-0B27-4167-BF2A-A250BD9D8A28}"/>
            </a:ext>
          </a:extLst>
        </cdr:cNvPr>
        <cdr:cNvSpPr txBox="1"/>
      </cdr:nvSpPr>
      <cdr:spPr>
        <a:xfrm xmlns:a="http://schemas.openxmlformats.org/drawingml/2006/main">
          <a:off x="2956023" y="3582635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226	</a:t>
          </a:r>
        </a:p>
      </cdr:txBody>
    </cdr:sp>
  </cdr:relSizeAnchor>
  <cdr:relSizeAnchor xmlns:cdr="http://schemas.openxmlformats.org/drawingml/2006/chartDrawing">
    <cdr:from>
      <cdr:x>0.46423</cdr:x>
      <cdr:y>0.76434</cdr:y>
    </cdr:from>
    <cdr:to>
      <cdr:x>0.53114</cdr:x>
      <cdr:y>0.80789</cdr:y>
    </cdr:to>
    <cdr:sp macro="" textlink="">
      <cdr:nvSpPr>
        <cdr:cNvPr id="7" name="CuadroTexto 1">
          <a:extLst xmlns:a="http://schemas.openxmlformats.org/drawingml/2006/main">
            <a:ext uri="{FF2B5EF4-FFF2-40B4-BE49-F238E27FC236}">
              <a16:creationId xmlns:a16="http://schemas.microsoft.com/office/drawing/2014/main" id="{EB3D74C3-7BDB-46A0-A8DE-66B172870DA7}"/>
            </a:ext>
          </a:extLst>
        </cdr:cNvPr>
        <cdr:cNvSpPr txBox="1"/>
      </cdr:nvSpPr>
      <cdr:spPr>
        <a:xfrm xmlns:a="http://schemas.openxmlformats.org/drawingml/2006/main">
          <a:off x="3433988" y="3587764"/>
          <a:ext cx="494947" cy="2044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195</a:t>
          </a:r>
        </a:p>
      </cdr:txBody>
    </cdr:sp>
  </cdr:relSizeAnchor>
  <cdr:relSizeAnchor xmlns:cdr="http://schemas.openxmlformats.org/drawingml/2006/chartDrawing">
    <cdr:from>
      <cdr:x>0.52774</cdr:x>
      <cdr:y>0.76398</cdr:y>
    </cdr:from>
    <cdr:to>
      <cdr:x>0.59465</cdr:x>
      <cdr:y>0.80753</cdr:y>
    </cdr:to>
    <cdr:sp macro="" textlink="">
      <cdr:nvSpPr>
        <cdr:cNvPr id="8" name="CuadroTexto 1">
          <a:extLst xmlns:a="http://schemas.openxmlformats.org/drawingml/2006/main">
            <a:ext uri="{FF2B5EF4-FFF2-40B4-BE49-F238E27FC236}">
              <a16:creationId xmlns:a16="http://schemas.microsoft.com/office/drawing/2014/main" id="{5397B8C2-5B7E-43E0-A8E7-1DE9F8CC72E2}"/>
            </a:ext>
          </a:extLst>
        </cdr:cNvPr>
        <cdr:cNvSpPr txBox="1"/>
      </cdr:nvSpPr>
      <cdr:spPr>
        <a:xfrm xmlns:a="http://schemas.openxmlformats.org/drawingml/2006/main">
          <a:off x="3906520" y="360934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192</a:t>
          </a:r>
        </a:p>
      </cdr:txBody>
    </cdr:sp>
  </cdr:relSizeAnchor>
  <cdr:relSizeAnchor xmlns:cdr="http://schemas.openxmlformats.org/drawingml/2006/chartDrawing">
    <cdr:from>
      <cdr:x>0.59362</cdr:x>
      <cdr:y>0.76559</cdr:y>
    </cdr:from>
    <cdr:to>
      <cdr:x>0.66053</cdr:x>
      <cdr:y>0.80914</cdr:y>
    </cdr:to>
    <cdr:sp macro="" textlink="">
      <cdr:nvSpPr>
        <cdr:cNvPr id="9" name="CuadroTexto 1">
          <a:extLst xmlns:a="http://schemas.openxmlformats.org/drawingml/2006/main">
            <a:ext uri="{FF2B5EF4-FFF2-40B4-BE49-F238E27FC236}">
              <a16:creationId xmlns:a16="http://schemas.microsoft.com/office/drawing/2014/main" id="{F73874B3-40E4-426E-B0F0-359C856A382B}"/>
            </a:ext>
          </a:extLst>
        </cdr:cNvPr>
        <cdr:cNvSpPr txBox="1"/>
      </cdr:nvSpPr>
      <cdr:spPr>
        <a:xfrm xmlns:a="http://schemas.openxmlformats.org/drawingml/2006/main">
          <a:off x="439420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174</a:t>
          </a:r>
        </a:p>
      </cdr:txBody>
    </cdr:sp>
  </cdr:relSizeAnchor>
  <cdr:relSizeAnchor xmlns:cdr="http://schemas.openxmlformats.org/drawingml/2006/chartDrawing">
    <cdr:from>
      <cdr:x>0.65126</cdr:x>
      <cdr:y>0.76559</cdr:y>
    </cdr:from>
    <cdr:to>
      <cdr:x>0.71817</cdr:x>
      <cdr:y>0.80914</cdr:y>
    </cdr:to>
    <cdr:sp macro="" textlink="">
      <cdr:nvSpPr>
        <cdr:cNvPr id="10" name="CuadroTexto 1">
          <a:extLst xmlns:a="http://schemas.openxmlformats.org/drawingml/2006/main">
            <a:ext uri="{FF2B5EF4-FFF2-40B4-BE49-F238E27FC236}">
              <a16:creationId xmlns:a16="http://schemas.microsoft.com/office/drawing/2014/main" id="{F73874B3-40E4-426E-B0F0-359C856A382B}"/>
            </a:ext>
          </a:extLst>
        </cdr:cNvPr>
        <cdr:cNvSpPr txBox="1"/>
      </cdr:nvSpPr>
      <cdr:spPr>
        <a:xfrm xmlns:a="http://schemas.openxmlformats.org/drawingml/2006/main">
          <a:off x="482092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163</a:t>
          </a:r>
        </a:p>
      </cdr:txBody>
    </cdr:sp>
  </cdr:relSizeAnchor>
  <cdr:relSizeAnchor xmlns:cdr="http://schemas.openxmlformats.org/drawingml/2006/chartDrawing">
    <cdr:from>
      <cdr:x>0.71303</cdr:x>
      <cdr:y>0.76559</cdr:y>
    </cdr:from>
    <cdr:to>
      <cdr:x>0.77994</cdr:x>
      <cdr:y>0.80914</cdr:y>
    </cdr:to>
    <cdr:sp macro="" textlink="">
      <cdr:nvSpPr>
        <cdr:cNvPr id="11" name="CuadroTexto 1">
          <a:extLst xmlns:a="http://schemas.openxmlformats.org/drawingml/2006/main">
            <a:ext uri="{FF2B5EF4-FFF2-40B4-BE49-F238E27FC236}">
              <a16:creationId xmlns:a16="http://schemas.microsoft.com/office/drawing/2014/main" id="{70FC4C0C-423C-458F-BA7E-B6A56418F832}"/>
            </a:ext>
          </a:extLst>
        </cdr:cNvPr>
        <cdr:cNvSpPr txBox="1"/>
      </cdr:nvSpPr>
      <cdr:spPr>
        <a:xfrm xmlns:a="http://schemas.openxmlformats.org/drawingml/2006/main">
          <a:off x="527812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137</a:t>
          </a:r>
        </a:p>
      </cdr:txBody>
    </cdr:sp>
  </cdr:relSizeAnchor>
  <cdr:relSizeAnchor xmlns:cdr="http://schemas.openxmlformats.org/drawingml/2006/chartDrawing">
    <cdr:from>
      <cdr:x>0.77479</cdr:x>
      <cdr:y>0.76398</cdr:y>
    </cdr:from>
    <cdr:to>
      <cdr:x>0.8417</cdr:x>
      <cdr:y>0.80753</cdr:y>
    </cdr:to>
    <cdr:sp macro="" textlink="">
      <cdr:nvSpPr>
        <cdr:cNvPr id="12" name="CuadroTexto 1">
          <a:extLst xmlns:a="http://schemas.openxmlformats.org/drawingml/2006/main">
            <a:ext uri="{FF2B5EF4-FFF2-40B4-BE49-F238E27FC236}">
              <a16:creationId xmlns:a16="http://schemas.microsoft.com/office/drawing/2014/main" id="{E1D5CDFE-C1BE-4A06-B419-927A616BD311}"/>
            </a:ext>
          </a:extLst>
        </cdr:cNvPr>
        <cdr:cNvSpPr txBox="1"/>
      </cdr:nvSpPr>
      <cdr:spPr>
        <a:xfrm xmlns:a="http://schemas.openxmlformats.org/drawingml/2006/main">
          <a:off x="5735320" y="360934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227</a:t>
          </a:r>
        </a:p>
      </cdr:txBody>
    </cdr:sp>
  </cdr:relSizeAnchor>
  <cdr:relSizeAnchor xmlns:cdr="http://schemas.openxmlformats.org/drawingml/2006/chartDrawing">
    <cdr:from>
      <cdr:x>0.83861</cdr:x>
      <cdr:y>0.76237</cdr:y>
    </cdr:from>
    <cdr:to>
      <cdr:x>0.90552</cdr:x>
      <cdr:y>0.80591</cdr:y>
    </cdr:to>
    <cdr:sp macro="" textlink="">
      <cdr:nvSpPr>
        <cdr:cNvPr id="13" name="CuadroTexto 1">
          <a:extLst xmlns:a="http://schemas.openxmlformats.org/drawingml/2006/main">
            <a:ext uri="{FF2B5EF4-FFF2-40B4-BE49-F238E27FC236}">
              <a16:creationId xmlns:a16="http://schemas.microsoft.com/office/drawing/2014/main" id="{278A1EE1-E46D-433F-930A-58633D0BB95C}"/>
            </a:ext>
          </a:extLst>
        </cdr:cNvPr>
        <cdr:cNvSpPr txBox="1"/>
      </cdr:nvSpPr>
      <cdr:spPr>
        <a:xfrm xmlns:a="http://schemas.openxmlformats.org/drawingml/2006/main">
          <a:off x="6207760" y="360172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123</a:t>
          </a:r>
        </a:p>
      </cdr:txBody>
    </cdr:sp>
  </cdr:relSizeAnchor>
  <cdr:relSizeAnchor xmlns:cdr="http://schemas.openxmlformats.org/drawingml/2006/chartDrawing">
    <cdr:from>
      <cdr:x>0.03311</cdr:x>
      <cdr:y>0.74759</cdr:y>
    </cdr:from>
    <cdr:to>
      <cdr:x>0.14668</cdr:x>
      <cdr:y>0.82855</cdr:y>
    </cdr:to>
    <cdr:sp macro="" textlink="">
      <cdr:nvSpPr>
        <cdr:cNvPr id="14" name="CuadroTexto 1">
          <a:extLst xmlns:a="http://schemas.openxmlformats.org/drawingml/2006/main">
            <a:ext uri="{FF2B5EF4-FFF2-40B4-BE49-F238E27FC236}">
              <a16:creationId xmlns:a16="http://schemas.microsoft.com/office/drawing/2014/main" id="{7275A5CD-E689-49E2-88CC-42D40245F246}"/>
            </a:ext>
          </a:extLst>
        </cdr:cNvPr>
        <cdr:cNvSpPr txBox="1"/>
      </cdr:nvSpPr>
      <cdr:spPr>
        <a:xfrm xmlns:a="http://schemas.openxmlformats.org/drawingml/2006/main">
          <a:off x="244883" y="3509107"/>
          <a:ext cx="840126" cy="3800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No. de</a:t>
          </a:r>
          <a:r>
            <a:rPr lang="es-MX" sz="1000" b="1" baseline="0">
              <a:solidFill>
                <a:schemeClr val="tx1">
                  <a:lumMod val="65000"/>
                  <a:lumOff val="35000"/>
                </a:schemeClr>
              </a:solidFill>
            </a:rPr>
            <a:t> préstamos</a:t>
          </a:r>
          <a:endParaRPr lang="es-MX" sz="1000" b="1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0.14845</cdr:x>
      <cdr:y>0.76342</cdr:y>
    </cdr:from>
    <cdr:to>
      <cdr:x>0.21536</cdr:x>
      <cdr:y>0.80697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3E6A0406-7B2E-4998-A52A-B6A3A692ED59}"/>
            </a:ext>
          </a:extLst>
        </cdr:cNvPr>
        <cdr:cNvSpPr txBox="1"/>
      </cdr:nvSpPr>
      <cdr:spPr>
        <a:xfrm xmlns:a="http://schemas.openxmlformats.org/drawingml/2006/main">
          <a:off x="1098130" y="3583450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0</a:t>
          </a:r>
        </a:p>
      </cdr:txBody>
    </cdr:sp>
  </cdr:relSizeAnchor>
  <cdr:relSizeAnchor xmlns:cdr="http://schemas.openxmlformats.org/drawingml/2006/chartDrawing">
    <cdr:from>
      <cdr:x>0.20839</cdr:x>
      <cdr:y>0.7645</cdr:y>
    </cdr:from>
    <cdr:to>
      <cdr:x>0.2753</cdr:x>
      <cdr:y>0.80805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1115DCEA-7D26-4D07-976E-6B013DF7EA89}"/>
            </a:ext>
          </a:extLst>
        </cdr:cNvPr>
        <cdr:cNvSpPr txBox="1"/>
      </cdr:nvSpPr>
      <cdr:spPr>
        <a:xfrm xmlns:a="http://schemas.openxmlformats.org/drawingml/2006/main">
          <a:off x="1541467" y="3588497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6</a:t>
          </a:r>
        </a:p>
      </cdr:txBody>
    </cdr:sp>
  </cdr:relSizeAnchor>
  <cdr:relSizeAnchor xmlns:cdr="http://schemas.openxmlformats.org/drawingml/2006/chartDrawing">
    <cdr:from>
      <cdr:x>0.27221</cdr:x>
      <cdr:y>0.76611</cdr:y>
    </cdr:from>
    <cdr:to>
      <cdr:x>0.33912</cdr:x>
      <cdr:y>0.80966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1115DCEA-7D26-4D07-976E-6B013DF7EA89}"/>
            </a:ext>
          </a:extLst>
        </cdr:cNvPr>
        <cdr:cNvSpPr txBox="1"/>
      </cdr:nvSpPr>
      <cdr:spPr>
        <a:xfrm xmlns:a="http://schemas.openxmlformats.org/drawingml/2006/main">
          <a:off x="2013570" y="3596068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8</a:t>
          </a:r>
        </a:p>
      </cdr:txBody>
    </cdr:sp>
  </cdr:relSizeAnchor>
  <cdr:relSizeAnchor xmlns:cdr="http://schemas.openxmlformats.org/drawingml/2006/chartDrawing">
    <cdr:from>
      <cdr:x>0.33659</cdr:x>
      <cdr:y>0.76575</cdr:y>
    </cdr:from>
    <cdr:to>
      <cdr:x>0.4035</cdr:x>
      <cdr:y>0.8093</cdr:y>
    </cdr:to>
    <cdr:sp macro="" textlink="">
      <cdr:nvSpPr>
        <cdr:cNvPr id="5" name="CuadroTexto 1">
          <a:extLst xmlns:a="http://schemas.openxmlformats.org/drawingml/2006/main">
            <a:ext uri="{FF2B5EF4-FFF2-40B4-BE49-F238E27FC236}">
              <a16:creationId xmlns:a16="http://schemas.microsoft.com/office/drawing/2014/main" id="{3BD01151-917E-41E5-A34C-11D321233E22}"/>
            </a:ext>
          </a:extLst>
        </cdr:cNvPr>
        <cdr:cNvSpPr txBox="1"/>
      </cdr:nvSpPr>
      <cdr:spPr>
        <a:xfrm xmlns:a="http://schemas.openxmlformats.org/drawingml/2006/main">
          <a:off x="2489782" y="3594357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28</a:t>
          </a:r>
        </a:p>
      </cdr:txBody>
    </cdr:sp>
  </cdr:relSizeAnchor>
  <cdr:relSizeAnchor xmlns:cdr="http://schemas.openxmlformats.org/drawingml/2006/chartDrawing">
    <cdr:from>
      <cdr:x>0.40076</cdr:x>
      <cdr:y>0.76529</cdr:y>
    </cdr:from>
    <cdr:to>
      <cdr:x>0.46767</cdr:x>
      <cdr:y>0.80884</cdr:y>
    </cdr:to>
    <cdr:sp macro="" textlink="">
      <cdr:nvSpPr>
        <cdr:cNvPr id="6" name="CuadroTexto 1">
          <a:extLst xmlns:a="http://schemas.openxmlformats.org/drawingml/2006/main">
            <a:ext uri="{FF2B5EF4-FFF2-40B4-BE49-F238E27FC236}">
              <a16:creationId xmlns:a16="http://schemas.microsoft.com/office/drawing/2014/main" id="{BC7C0383-0B27-4167-BF2A-A250BD9D8A28}"/>
            </a:ext>
          </a:extLst>
        </cdr:cNvPr>
        <cdr:cNvSpPr txBox="1"/>
      </cdr:nvSpPr>
      <cdr:spPr>
        <a:xfrm xmlns:a="http://schemas.openxmlformats.org/drawingml/2006/main">
          <a:off x="3338559" y="3581658"/>
          <a:ext cx="557394" cy="2038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54	</a:t>
          </a:r>
        </a:p>
      </cdr:txBody>
    </cdr:sp>
  </cdr:relSizeAnchor>
  <cdr:relSizeAnchor xmlns:cdr="http://schemas.openxmlformats.org/drawingml/2006/chartDrawing">
    <cdr:from>
      <cdr:x>0.46423</cdr:x>
      <cdr:y>0.76434</cdr:y>
    </cdr:from>
    <cdr:to>
      <cdr:x>0.53114</cdr:x>
      <cdr:y>0.80789</cdr:y>
    </cdr:to>
    <cdr:sp macro="" textlink="">
      <cdr:nvSpPr>
        <cdr:cNvPr id="7" name="CuadroTexto 1">
          <a:extLst xmlns:a="http://schemas.openxmlformats.org/drawingml/2006/main">
            <a:ext uri="{FF2B5EF4-FFF2-40B4-BE49-F238E27FC236}">
              <a16:creationId xmlns:a16="http://schemas.microsoft.com/office/drawing/2014/main" id="{EB3D74C3-7BDB-46A0-A8DE-66B172870DA7}"/>
            </a:ext>
          </a:extLst>
        </cdr:cNvPr>
        <cdr:cNvSpPr txBox="1"/>
      </cdr:nvSpPr>
      <cdr:spPr>
        <a:xfrm xmlns:a="http://schemas.openxmlformats.org/drawingml/2006/main">
          <a:off x="3433988" y="3587764"/>
          <a:ext cx="494947" cy="2044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37</a:t>
          </a:r>
        </a:p>
      </cdr:txBody>
    </cdr:sp>
  </cdr:relSizeAnchor>
  <cdr:relSizeAnchor xmlns:cdr="http://schemas.openxmlformats.org/drawingml/2006/chartDrawing">
    <cdr:from>
      <cdr:x>0.52774</cdr:x>
      <cdr:y>0.76398</cdr:y>
    </cdr:from>
    <cdr:to>
      <cdr:x>0.59465</cdr:x>
      <cdr:y>0.80753</cdr:y>
    </cdr:to>
    <cdr:sp macro="" textlink="">
      <cdr:nvSpPr>
        <cdr:cNvPr id="8" name="CuadroTexto 1">
          <a:extLst xmlns:a="http://schemas.openxmlformats.org/drawingml/2006/main">
            <a:ext uri="{FF2B5EF4-FFF2-40B4-BE49-F238E27FC236}">
              <a16:creationId xmlns:a16="http://schemas.microsoft.com/office/drawing/2014/main" id="{5397B8C2-5B7E-43E0-A8E7-1DE9F8CC72E2}"/>
            </a:ext>
          </a:extLst>
        </cdr:cNvPr>
        <cdr:cNvSpPr txBox="1"/>
      </cdr:nvSpPr>
      <cdr:spPr>
        <a:xfrm xmlns:a="http://schemas.openxmlformats.org/drawingml/2006/main">
          <a:off x="3906520" y="360934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35</a:t>
          </a:r>
        </a:p>
      </cdr:txBody>
    </cdr:sp>
  </cdr:relSizeAnchor>
  <cdr:relSizeAnchor xmlns:cdr="http://schemas.openxmlformats.org/drawingml/2006/chartDrawing">
    <cdr:from>
      <cdr:x>0.58905</cdr:x>
      <cdr:y>0.76559</cdr:y>
    </cdr:from>
    <cdr:to>
      <cdr:x>0.65596</cdr:x>
      <cdr:y>0.80914</cdr:y>
    </cdr:to>
    <cdr:sp macro="" textlink="">
      <cdr:nvSpPr>
        <cdr:cNvPr id="9" name="CuadroTexto 1">
          <a:extLst xmlns:a="http://schemas.openxmlformats.org/drawingml/2006/main">
            <a:ext uri="{FF2B5EF4-FFF2-40B4-BE49-F238E27FC236}">
              <a16:creationId xmlns:a16="http://schemas.microsoft.com/office/drawing/2014/main" id="{F73874B3-40E4-426E-B0F0-359C856A382B}"/>
            </a:ext>
          </a:extLst>
        </cdr:cNvPr>
        <cdr:cNvSpPr txBox="1"/>
      </cdr:nvSpPr>
      <cdr:spPr>
        <a:xfrm xmlns:a="http://schemas.openxmlformats.org/drawingml/2006/main">
          <a:off x="4907051" y="3583084"/>
          <a:ext cx="557394" cy="2038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49</a:t>
          </a:r>
        </a:p>
      </cdr:txBody>
    </cdr:sp>
  </cdr:relSizeAnchor>
  <cdr:relSizeAnchor xmlns:cdr="http://schemas.openxmlformats.org/drawingml/2006/chartDrawing">
    <cdr:from>
      <cdr:x>0.65126</cdr:x>
      <cdr:y>0.76559</cdr:y>
    </cdr:from>
    <cdr:to>
      <cdr:x>0.71817</cdr:x>
      <cdr:y>0.80914</cdr:y>
    </cdr:to>
    <cdr:sp macro="" textlink="">
      <cdr:nvSpPr>
        <cdr:cNvPr id="10" name="CuadroTexto 1">
          <a:extLst xmlns:a="http://schemas.openxmlformats.org/drawingml/2006/main">
            <a:ext uri="{FF2B5EF4-FFF2-40B4-BE49-F238E27FC236}">
              <a16:creationId xmlns:a16="http://schemas.microsoft.com/office/drawing/2014/main" id="{F73874B3-40E4-426E-B0F0-359C856A382B}"/>
            </a:ext>
          </a:extLst>
        </cdr:cNvPr>
        <cdr:cNvSpPr txBox="1"/>
      </cdr:nvSpPr>
      <cdr:spPr>
        <a:xfrm xmlns:a="http://schemas.openxmlformats.org/drawingml/2006/main">
          <a:off x="482092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36</a:t>
          </a:r>
        </a:p>
      </cdr:txBody>
    </cdr:sp>
  </cdr:relSizeAnchor>
  <cdr:relSizeAnchor xmlns:cdr="http://schemas.openxmlformats.org/drawingml/2006/chartDrawing">
    <cdr:from>
      <cdr:x>0.71303</cdr:x>
      <cdr:y>0.76559</cdr:y>
    </cdr:from>
    <cdr:to>
      <cdr:x>0.77994</cdr:x>
      <cdr:y>0.80914</cdr:y>
    </cdr:to>
    <cdr:sp macro="" textlink="">
      <cdr:nvSpPr>
        <cdr:cNvPr id="11" name="CuadroTexto 1">
          <a:extLst xmlns:a="http://schemas.openxmlformats.org/drawingml/2006/main">
            <a:ext uri="{FF2B5EF4-FFF2-40B4-BE49-F238E27FC236}">
              <a16:creationId xmlns:a16="http://schemas.microsoft.com/office/drawing/2014/main" id="{70FC4C0C-423C-458F-BA7E-B6A56418F832}"/>
            </a:ext>
          </a:extLst>
        </cdr:cNvPr>
        <cdr:cNvSpPr txBox="1"/>
      </cdr:nvSpPr>
      <cdr:spPr>
        <a:xfrm xmlns:a="http://schemas.openxmlformats.org/drawingml/2006/main">
          <a:off x="527812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36</a:t>
          </a:r>
        </a:p>
      </cdr:txBody>
    </cdr:sp>
  </cdr:relSizeAnchor>
  <cdr:relSizeAnchor xmlns:cdr="http://schemas.openxmlformats.org/drawingml/2006/chartDrawing">
    <cdr:from>
      <cdr:x>0.77479</cdr:x>
      <cdr:y>0.76398</cdr:y>
    </cdr:from>
    <cdr:to>
      <cdr:x>0.8417</cdr:x>
      <cdr:y>0.80753</cdr:y>
    </cdr:to>
    <cdr:sp macro="" textlink="">
      <cdr:nvSpPr>
        <cdr:cNvPr id="12" name="CuadroTexto 1">
          <a:extLst xmlns:a="http://schemas.openxmlformats.org/drawingml/2006/main">
            <a:ext uri="{FF2B5EF4-FFF2-40B4-BE49-F238E27FC236}">
              <a16:creationId xmlns:a16="http://schemas.microsoft.com/office/drawing/2014/main" id="{E1D5CDFE-C1BE-4A06-B419-927A616BD311}"/>
            </a:ext>
          </a:extLst>
        </cdr:cNvPr>
        <cdr:cNvSpPr txBox="1"/>
      </cdr:nvSpPr>
      <cdr:spPr>
        <a:xfrm xmlns:a="http://schemas.openxmlformats.org/drawingml/2006/main">
          <a:off x="5735320" y="360934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58</a:t>
          </a:r>
        </a:p>
      </cdr:txBody>
    </cdr:sp>
  </cdr:relSizeAnchor>
  <cdr:relSizeAnchor xmlns:cdr="http://schemas.openxmlformats.org/drawingml/2006/chartDrawing">
    <cdr:from>
      <cdr:x>0.83861</cdr:x>
      <cdr:y>0.76237</cdr:y>
    </cdr:from>
    <cdr:to>
      <cdr:x>0.90552</cdr:x>
      <cdr:y>0.80591</cdr:y>
    </cdr:to>
    <cdr:sp macro="" textlink="">
      <cdr:nvSpPr>
        <cdr:cNvPr id="13" name="CuadroTexto 1">
          <a:extLst xmlns:a="http://schemas.openxmlformats.org/drawingml/2006/main">
            <a:ext uri="{FF2B5EF4-FFF2-40B4-BE49-F238E27FC236}">
              <a16:creationId xmlns:a16="http://schemas.microsoft.com/office/drawing/2014/main" id="{278A1EE1-E46D-433F-930A-58633D0BB95C}"/>
            </a:ext>
          </a:extLst>
        </cdr:cNvPr>
        <cdr:cNvSpPr txBox="1"/>
      </cdr:nvSpPr>
      <cdr:spPr>
        <a:xfrm xmlns:a="http://schemas.openxmlformats.org/drawingml/2006/main">
          <a:off x="6207760" y="360172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78</a:t>
          </a:r>
        </a:p>
      </cdr:txBody>
    </cdr:sp>
  </cdr:relSizeAnchor>
  <cdr:relSizeAnchor xmlns:cdr="http://schemas.openxmlformats.org/drawingml/2006/chartDrawing">
    <cdr:from>
      <cdr:x>0.03311</cdr:x>
      <cdr:y>0.74759</cdr:y>
    </cdr:from>
    <cdr:to>
      <cdr:x>0.14668</cdr:x>
      <cdr:y>0.82855</cdr:y>
    </cdr:to>
    <cdr:sp macro="" textlink="">
      <cdr:nvSpPr>
        <cdr:cNvPr id="14" name="CuadroTexto 1">
          <a:extLst xmlns:a="http://schemas.openxmlformats.org/drawingml/2006/main">
            <a:ext uri="{FF2B5EF4-FFF2-40B4-BE49-F238E27FC236}">
              <a16:creationId xmlns:a16="http://schemas.microsoft.com/office/drawing/2014/main" id="{7275A5CD-E689-49E2-88CC-42D40245F246}"/>
            </a:ext>
          </a:extLst>
        </cdr:cNvPr>
        <cdr:cNvSpPr txBox="1"/>
      </cdr:nvSpPr>
      <cdr:spPr>
        <a:xfrm xmlns:a="http://schemas.openxmlformats.org/drawingml/2006/main">
          <a:off x="244883" y="3509107"/>
          <a:ext cx="840126" cy="3800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No. de</a:t>
          </a:r>
          <a:r>
            <a:rPr lang="es-MX" sz="1000" b="1" baseline="0">
              <a:solidFill>
                <a:schemeClr val="tx1">
                  <a:lumMod val="65000"/>
                  <a:lumOff val="35000"/>
                </a:schemeClr>
              </a:solidFill>
            </a:rPr>
            <a:t> préstamos</a:t>
          </a:r>
          <a:endParaRPr lang="es-MX" sz="1000" b="1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9</xdr:row>
      <xdr:rowOff>140970</xdr:rowOff>
    </xdr:from>
    <xdr:to>
      <xdr:col>9</xdr:col>
      <xdr:colOff>373380</xdr:colOff>
      <xdr:row>27</xdr:row>
      <xdr:rowOff>152400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D76D5E5-4C41-4B67-B44C-816C75F8A92A}"/>
            </a:ext>
          </a:extLst>
        </xdr:cNvPr>
        <xdr:cNvGrpSpPr/>
      </xdr:nvGrpSpPr>
      <xdr:grpSpPr>
        <a:xfrm>
          <a:off x="845820" y="1969770"/>
          <a:ext cx="7056120" cy="3303270"/>
          <a:chOff x="845820" y="1969770"/>
          <a:chExt cx="7056120" cy="3303270"/>
        </a:xfrm>
      </xdr:grpSpPr>
      <xdr:graphicFrame macro="">
        <xdr:nvGraphicFramePr>
          <xdr:cNvPr id="10" name="Gráfico 9">
            <a:extLst>
              <a:ext uri="{FF2B5EF4-FFF2-40B4-BE49-F238E27FC236}">
                <a16:creationId xmlns:a16="http://schemas.microsoft.com/office/drawing/2014/main" id="{B2DD7D21-1FD6-4BF7-8D6D-32D63F5297A6}"/>
              </a:ext>
            </a:extLst>
          </xdr:cNvPr>
          <xdr:cNvGraphicFramePr/>
        </xdr:nvGraphicFramePr>
        <xdr:xfrm>
          <a:off x="853440" y="1969770"/>
          <a:ext cx="7048500" cy="330327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1" name="CuadroTexto 10">
            <a:extLst>
              <a:ext uri="{FF2B5EF4-FFF2-40B4-BE49-F238E27FC236}">
                <a16:creationId xmlns:a16="http://schemas.microsoft.com/office/drawing/2014/main" id="{7CAF2EC4-4901-4868-AB98-5B9070851626}"/>
              </a:ext>
            </a:extLst>
          </xdr:cNvPr>
          <xdr:cNvSpPr txBox="1"/>
        </xdr:nvSpPr>
        <xdr:spPr>
          <a:xfrm>
            <a:off x="1828800" y="4625340"/>
            <a:ext cx="876300" cy="220980"/>
          </a:xfrm>
          <a:prstGeom prst="rect">
            <a:avLst/>
          </a:prstGeom>
          <a:noFill/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 b="1">
                <a:solidFill>
                  <a:schemeClr val="tx1">
                    <a:lumMod val="75000"/>
                    <a:lumOff val="25000"/>
                  </a:schemeClr>
                </a:solidFill>
              </a:rPr>
              <a:t>$ 67,151.76</a:t>
            </a:r>
          </a:p>
        </xdr:txBody>
      </xdr:sp>
      <xdr:sp macro="" textlink="">
        <xdr:nvSpPr>
          <xdr:cNvPr id="12" name="CuadroTexto 11">
            <a:extLst>
              <a:ext uri="{FF2B5EF4-FFF2-40B4-BE49-F238E27FC236}">
                <a16:creationId xmlns:a16="http://schemas.microsoft.com/office/drawing/2014/main" id="{38DF2209-71EC-4340-B36E-31D3398F33A5}"/>
              </a:ext>
            </a:extLst>
          </xdr:cNvPr>
          <xdr:cNvSpPr txBox="1"/>
        </xdr:nvSpPr>
        <xdr:spPr>
          <a:xfrm>
            <a:off x="2910840" y="4610100"/>
            <a:ext cx="876300" cy="228600"/>
          </a:xfrm>
          <a:prstGeom prst="rect">
            <a:avLst/>
          </a:prstGeom>
          <a:noFill/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 b="1">
                <a:solidFill>
                  <a:schemeClr val="tx1">
                    <a:lumMod val="75000"/>
                    <a:lumOff val="25000"/>
                  </a:schemeClr>
                </a:solidFill>
              </a:rPr>
              <a:t>$ 70,545.58</a:t>
            </a:r>
          </a:p>
        </xdr:txBody>
      </xdr:sp>
      <xdr:sp macro="" textlink="">
        <xdr:nvSpPr>
          <xdr:cNvPr id="13" name="CuadroTexto 12">
            <a:extLst>
              <a:ext uri="{FF2B5EF4-FFF2-40B4-BE49-F238E27FC236}">
                <a16:creationId xmlns:a16="http://schemas.microsoft.com/office/drawing/2014/main" id="{8BE8ADED-7189-4C37-AF53-04DA9D8BA909}"/>
              </a:ext>
            </a:extLst>
          </xdr:cNvPr>
          <xdr:cNvSpPr txBox="1"/>
        </xdr:nvSpPr>
        <xdr:spPr>
          <a:xfrm>
            <a:off x="4015740" y="4617720"/>
            <a:ext cx="876300" cy="228600"/>
          </a:xfrm>
          <a:prstGeom prst="rect">
            <a:avLst/>
          </a:prstGeom>
          <a:noFill/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 b="1">
                <a:solidFill>
                  <a:schemeClr val="tx1">
                    <a:lumMod val="75000"/>
                    <a:lumOff val="25000"/>
                  </a:schemeClr>
                </a:solidFill>
              </a:rPr>
              <a:t>$ 80,910.23</a:t>
            </a:r>
          </a:p>
        </xdr:txBody>
      </xdr:sp>
      <xdr:sp macro="" textlink="">
        <xdr:nvSpPr>
          <xdr:cNvPr id="14" name="CuadroTexto 13">
            <a:extLst>
              <a:ext uri="{FF2B5EF4-FFF2-40B4-BE49-F238E27FC236}">
                <a16:creationId xmlns:a16="http://schemas.microsoft.com/office/drawing/2014/main" id="{448186A6-858B-486E-904E-700C4402B001}"/>
              </a:ext>
            </a:extLst>
          </xdr:cNvPr>
          <xdr:cNvSpPr txBox="1"/>
        </xdr:nvSpPr>
        <xdr:spPr>
          <a:xfrm>
            <a:off x="5097780" y="4617720"/>
            <a:ext cx="876300" cy="228600"/>
          </a:xfrm>
          <a:prstGeom prst="rect">
            <a:avLst/>
          </a:prstGeom>
          <a:noFill/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 b="1">
                <a:solidFill>
                  <a:schemeClr val="tx1">
                    <a:lumMod val="75000"/>
                    <a:lumOff val="25000"/>
                  </a:schemeClr>
                </a:solidFill>
              </a:rPr>
              <a:t>$ 99,219.36</a:t>
            </a:r>
          </a:p>
        </xdr:txBody>
      </xdr:sp>
      <xdr:sp macro="" textlink="">
        <xdr:nvSpPr>
          <xdr:cNvPr id="15" name="CuadroTexto 14">
            <a:extLst>
              <a:ext uri="{FF2B5EF4-FFF2-40B4-BE49-F238E27FC236}">
                <a16:creationId xmlns:a16="http://schemas.microsoft.com/office/drawing/2014/main" id="{EAFB8927-DD52-4573-B0F7-43FE3E45F348}"/>
              </a:ext>
            </a:extLst>
          </xdr:cNvPr>
          <xdr:cNvSpPr txBox="1"/>
        </xdr:nvSpPr>
        <xdr:spPr>
          <a:xfrm>
            <a:off x="6118860" y="4617720"/>
            <a:ext cx="929640" cy="236220"/>
          </a:xfrm>
          <a:prstGeom prst="rect">
            <a:avLst/>
          </a:prstGeom>
          <a:noFill/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 b="1">
                <a:solidFill>
                  <a:schemeClr val="tx1">
                    <a:lumMod val="75000"/>
                    <a:lumOff val="25000"/>
                  </a:schemeClr>
                </a:solidFill>
              </a:rPr>
              <a:t>$ 110,771.26</a:t>
            </a:r>
          </a:p>
        </xdr:txBody>
      </xdr:sp>
      <xdr:sp macro="" textlink="">
        <xdr:nvSpPr>
          <xdr:cNvPr id="16" name="CuadroTexto 15">
            <a:extLst>
              <a:ext uri="{FF2B5EF4-FFF2-40B4-BE49-F238E27FC236}">
                <a16:creationId xmlns:a16="http://schemas.microsoft.com/office/drawing/2014/main" id="{67EC83C4-2B29-412E-BF2C-9F12BD680F4B}"/>
              </a:ext>
            </a:extLst>
          </xdr:cNvPr>
          <xdr:cNvSpPr txBox="1"/>
        </xdr:nvSpPr>
        <xdr:spPr>
          <a:xfrm>
            <a:off x="845820" y="4617720"/>
            <a:ext cx="982980" cy="22098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s-MX" sz="1100" b="1">
                <a:solidFill>
                  <a:schemeClr val="tx1">
                    <a:lumMod val="85000"/>
                    <a:lumOff val="15000"/>
                  </a:schemeClr>
                </a:solidFill>
              </a:rPr>
              <a:t>$ Promedio: </a:t>
            </a:r>
          </a:p>
        </xdr:txBody>
      </xdr:sp>
      <xdr:grpSp>
        <xdr:nvGrpSpPr>
          <xdr:cNvPr id="25" name="Grupo 24">
            <a:extLst>
              <a:ext uri="{FF2B5EF4-FFF2-40B4-BE49-F238E27FC236}">
                <a16:creationId xmlns:a16="http://schemas.microsoft.com/office/drawing/2014/main" id="{22C8A361-D115-4403-BBD1-F39BAD4F8365}"/>
              </a:ext>
            </a:extLst>
          </xdr:cNvPr>
          <xdr:cNvGrpSpPr/>
        </xdr:nvGrpSpPr>
        <xdr:grpSpPr>
          <a:xfrm>
            <a:off x="1470660" y="4922520"/>
            <a:ext cx="5935980" cy="274320"/>
            <a:chOff x="13388340" y="4922520"/>
            <a:chExt cx="5935980" cy="274320"/>
          </a:xfrm>
          <a:noFill/>
        </xdr:grpSpPr>
        <xdr:sp macro="" textlink="">
          <xdr:nvSpPr>
            <xdr:cNvPr id="17" name="CuadroTexto 16">
              <a:extLst>
                <a:ext uri="{FF2B5EF4-FFF2-40B4-BE49-F238E27FC236}">
                  <a16:creationId xmlns:a16="http://schemas.microsoft.com/office/drawing/2014/main" id="{20A07384-B0ED-4678-8375-65CADB1FF6BF}"/>
                </a:ext>
              </a:extLst>
            </xdr:cNvPr>
            <xdr:cNvSpPr txBox="1"/>
          </xdr:nvSpPr>
          <xdr:spPr>
            <a:xfrm>
              <a:off x="13388340" y="4922520"/>
              <a:ext cx="5935980" cy="274320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s-MX" sz="1100"/>
                <a:t>        Monto colocado </a:t>
              </a:r>
              <a:r>
                <a:rPr lang="es-MX" sz="900"/>
                <a:t>(miles de  pesos)</a:t>
              </a:r>
              <a:r>
                <a:rPr lang="es-MX" sz="1100"/>
                <a:t>           Número</a:t>
              </a:r>
              <a:r>
                <a:rPr lang="es-MX" sz="1100" baseline="0"/>
                <a:t> de préstamos            Monto promedio de préstamo</a:t>
              </a:r>
              <a:endParaRPr lang="es-MX" sz="1100"/>
            </a:p>
          </xdr:txBody>
        </xdr:sp>
        <xdr:cxnSp macro="">
          <xdr:nvCxnSpPr>
            <xdr:cNvPr id="19" name="Conector recto 18">
              <a:extLst>
                <a:ext uri="{FF2B5EF4-FFF2-40B4-BE49-F238E27FC236}">
                  <a16:creationId xmlns:a16="http://schemas.microsoft.com/office/drawing/2014/main" id="{1BF75FEC-D56D-4587-8559-7BEC7F15E369}"/>
                </a:ext>
              </a:extLst>
            </xdr:cNvPr>
            <xdr:cNvCxnSpPr/>
          </xdr:nvCxnSpPr>
          <xdr:spPr>
            <a:xfrm>
              <a:off x="13487400" y="5067300"/>
              <a:ext cx="190500" cy="0"/>
            </a:xfrm>
            <a:prstGeom prst="line">
              <a:avLst/>
            </a:prstGeom>
            <a:grpFill/>
            <a:ln>
              <a:solidFill>
                <a:schemeClr val="bg1">
                  <a:lumMod val="65000"/>
                </a:schemeClr>
              </a:solidFill>
            </a:ln>
          </xdr:spPr>
          <xdr:style>
            <a:lnRef idx="3">
              <a:schemeClr val="dk1"/>
            </a:lnRef>
            <a:fillRef idx="0">
              <a:schemeClr val="dk1"/>
            </a:fillRef>
            <a:effectRef idx="2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2" name="Conector recto 21">
              <a:extLst>
                <a:ext uri="{FF2B5EF4-FFF2-40B4-BE49-F238E27FC236}">
                  <a16:creationId xmlns:a16="http://schemas.microsoft.com/office/drawing/2014/main" id="{E9A946D7-1B12-4FB3-A9C9-6EB091D47BBC}"/>
                </a:ext>
              </a:extLst>
            </xdr:cNvPr>
            <xdr:cNvCxnSpPr/>
          </xdr:nvCxnSpPr>
          <xdr:spPr>
            <a:xfrm>
              <a:off x="15582900" y="5067300"/>
              <a:ext cx="190500" cy="0"/>
            </a:xfrm>
            <a:prstGeom prst="line">
              <a:avLst/>
            </a:prstGeom>
            <a:grpFill/>
            <a:ln>
              <a:solidFill>
                <a:schemeClr val="accent4">
                  <a:lumMod val="50000"/>
                </a:schemeClr>
              </a:solidFill>
            </a:ln>
          </xdr:spPr>
          <xdr:style>
            <a:lnRef idx="3">
              <a:schemeClr val="dk1"/>
            </a:lnRef>
            <a:fillRef idx="0">
              <a:schemeClr val="dk1"/>
            </a:fillRef>
            <a:effectRef idx="2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3" name="Conector recto 22">
              <a:extLst>
                <a:ext uri="{FF2B5EF4-FFF2-40B4-BE49-F238E27FC236}">
                  <a16:creationId xmlns:a16="http://schemas.microsoft.com/office/drawing/2014/main" id="{57531A4F-C611-49FE-B2DC-628DBBA41571}"/>
                </a:ext>
              </a:extLst>
            </xdr:cNvPr>
            <xdr:cNvCxnSpPr/>
          </xdr:nvCxnSpPr>
          <xdr:spPr>
            <a:xfrm>
              <a:off x="17251680" y="5059680"/>
              <a:ext cx="190500" cy="0"/>
            </a:xfrm>
            <a:prstGeom prst="line">
              <a:avLst/>
            </a:prstGeom>
            <a:grpFill/>
            <a:ln w="9525" cap="flat" cmpd="sng" algn="ctr">
              <a:solidFill>
                <a:schemeClr val="accent3">
                  <a:lumMod val="50000"/>
                </a:schemeClr>
              </a:solidFill>
              <a:prstDash val="dash"/>
              <a:round/>
              <a:headEnd type="none" w="med" len="med"/>
              <a:tailEnd type="none" w="med" len="med"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</xdr:cxnSp>
      </xdr:grpSp>
    </xdr:grp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0.0836</cdr:x>
      <cdr:y>0.92523</cdr:y>
    </cdr:from>
    <cdr:to>
      <cdr:x>0.85342</cdr:x>
      <cdr:y>1</cdr:y>
    </cdr:to>
    <cdr:sp macro="" textlink="">
      <cdr:nvSpPr>
        <cdr:cNvPr id="3" name="CuadroTexto 2">
          <a:extLst xmlns:a="http://schemas.openxmlformats.org/drawingml/2006/main">
            <a:ext uri="{FF2B5EF4-FFF2-40B4-BE49-F238E27FC236}">
              <a16:creationId xmlns:a16="http://schemas.microsoft.com/office/drawing/2014/main" id="{C39D3634-334D-4C5A-B617-492015EDC4DE}"/>
            </a:ext>
          </a:extLst>
        </cdr:cNvPr>
        <cdr:cNvSpPr txBox="1"/>
      </cdr:nvSpPr>
      <cdr:spPr>
        <a:xfrm xmlns:a="http://schemas.openxmlformats.org/drawingml/2006/main">
          <a:off x="586740" y="3394710"/>
          <a:ext cx="5402580" cy="2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403861</xdr:colOff>
      <xdr:row>20</xdr:row>
      <xdr:rowOff>111368</xdr:rowOff>
    </xdr:from>
    <xdr:to>
      <xdr:col>7</xdr:col>
      <xdr:colOff>574432</xdr:colOff>
      <xdr:row>37</xdr:row>
      <xdr:rowOff>91439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192ACA2-E7DB-49D0-9561-8C893B53FC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651933</xdr:colOff>
      <xdr:row>57</xdr:row>
      <xdr:rowOff>114300</xdr:rowOff>
    </xdr:from>
    <xdr:to>
      <xdr:col>10</xdr:col>
      <xdr:colOff>335280</xdr:colOff>
      <xdr:row>83</xdr:row>
      <xdr:rowOff>83820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1CB1C4B-27D3-43AD-BDDB-3C34241B54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693685</xdr:colOff>
      <xdr:row>78</xdr:row>
      <xdr:rowOff>168119</xdr:rowOff>
    </xdr:from>
    <xdr:to>
      <xdr:col>7</xdr:col>
      <xdr:colOff>254496</xdr:colOff>
      <xdr:row>82</xdr:row>
      <xdr:rowOff>103909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6A5A3B19-2248-40A7-BDD3-93A55EC3F6A5}"/>
            </a:ext>
          </a:extLst>
        </xdr:cNvPr>
        <xdr:cNvSpPr txBox="1"/>
      </xdr:nvSpPr>
      <xdr:spPr>
        <a:xfrm>
          <a:off x="3395321" y="14590701"/>
          <a:ext cx="2768139" cy="656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Monto anual</a:t>
          </a:r>
          <a:r>
            <a:rPr lang="es-MX" sz="1000" b="1" baseline="0">
              <a:solidFill>
                <a:schemeClr val="tx1">
                  <a:lumMod val="65000"/>
                  <a:lumOff val="35000"/>
                </a:schemeClr>
              </a:solidFill>
            </a:rPr>
            <a:t> colocado: </a:t>
          </a:r>
          <a:r>
            <a:rPr lang="es-MX" sz="1000" b="0" baseline="0">
              <a:solidFill>
                <a:schemeClr val="tx1">
                  <a:lumMod val="65000"/>
                  <a:lumOff val="35000"/>
                </a:schemeClr>
              </a:solidFill>
            </a:rPr>
            <a:t>$9,256,169.30</a:t>
          </a:r>
        </a:p>
        <a:p>
          <a:pPr algn="ctr"/>
          <a:r>
            <a:rPr lang="es-MX" sz="1000" b="1" baseline="0">
              <a:solidFill>
                <a:schemeClr val="tx1">
                  <a:lumMod val="65000"/>
                  <a:lumOff val="35000"/>
                </a:schemeClr>
              </a:solidFill>
            </a:rPr>
            <a:t>Número de préstamos: </a:t>
          </a:r>
          <a:r>
            <a:rPr lang="es-MX" sz="1000" b="0" baseline="0">
              <a:solidFill>
                <a:schemeClr val="tx1">
                  <a:lumMod val="65000"/>
                  <a:lumOff val="35000"/>
                </a:schemeClr>
              </a:solidFill>
            </a:rPr>
            <a:t>89,828</a:t>
          </a:r>
          <a:endParaRPr lang="es-MX" sz="1000" b="0">
            <a:solidFill>
              <a:schemeClr val="tx1">
                <a:lumMod val="65000"/>
                <a:lumOff val="35000"/>
              </a:schemeClr>
            </a:solidFill>
          </a:endParaRPr>
        </a:p>
        <a:p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Préstamo promedio: </a:t>
          </a:r>
          <a:r>
            <a:rPr lang="es-MX" sz="1000">
              <a:solidFill>
                <a:schemeClr val="tx1">
                  <a:lumMod val="65000"/>
                  <a:lumOff val="35000"/>
                </a:schemeClr>
              </a:solidFill>
            </a:rPr>
            <a:t>$103.04</a:t>
          </a:r>
        </a:p>
      </xdr:txBody>
    </xdr:sp>
    <xdr:clientData/>
  </xdr:twoCellAnchor>
  <xdr:twoCellAnchor>
    <xdr:from>
      <xdr:col>8</xdr:col>
      <xdr:colOff>41565</xdr:colOff>
      <xdr:row>20</xdr:row>
      <xdr:rowOff>118534</xdr:rowOff>
    </xdr:from>
    <xdr:to>
      <xdr:col>16</xdr:col>
      <xdr:colOff>372534</xdr:colOff>
      <xdr:row>37</xdr:row>
      <xdr:rowOff>90908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769114A9-799C-454A-888D-82AC436AFA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491066</xdr:colOff>
      <xdr:row>20</xdr:row>
      <xdr:rowOff>118533</xdr:rowOff>
    </xdr:from>
    <xdr:to>
      <xdr:col>25</xdr:col>
      <xdr:colOff>768</xdr:colOff>
      <xdr:row>37</xdr:row>
      <xdr:rowOff>90907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C5EC05E4-B3B5-4432-9C09-B0E54BBCFC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355600</xdr:colOff>
      <xdr:row>20</xdr:row>
      <xdr:rowOff>127000</xdr:rowOff>
    </xdr:from>
    <xdr:to>
      <xdr:col>34</xdr:col>
      <xdr:colOff>170102</xdr:colOff>
      <xdr:row>37</xdr:row>
      <xdr:rowOff>99374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7AE1E516-EBD4-48EF-9BA6-8007FE1F02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56</xdr:row>
      <xdr:rowOff>182358</xdr:rowOff>
    </xdr:from>
    <xdr:to>
      <xdr:col>22</xdr:col>
      <xdr:colOff>174414</xdr:colOff>
      <xdr:row>82</xdr:row>
      <xdr:rowOff>155786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AA491D56-F17F-45C2-8748-01C159DA6A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218180</xdr:colOff>
      <xdr:row>78</xdr:row>
      <xdr:rowOff>72293</xdr:rowOff>
    </xdr:from>
    <xdr:to>
      <xdr:col>17</xdr:col>
      <xdr:colOff>921992</xdr:colOff>
      <xdr:row>82</xdr:row>
      <xdr:rowOff>8083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id="{B0E3F442-D313-424B-BBA7-7D4FBF166F57}"/>
            </a:ext>
          </a:extLst>
        </xdr:cNvPr>
        <xdr:cNvSpPr txBox="1"/>
      </xdr:nvSpPr>
      <xdr:spPr>
        <a:xfrm>
          <a:off x="12553462" y="14661011"/>
          <a:ext cx="2761863" cy="665226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Monto anual colocado: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$ 81,215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Número de préstamos: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345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Préstamo promedio: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$ 235.41</a:t>
          </a:r>
        </a:p>
      </xdr:txBody>
    </xdr:sp>
    <xdr:clientData/>
  </xdr:twoCellAnchor>
  <xdr:twoCellAnchor>
    <xdr:from>
      <xdr:col>22</xdr:col>
      <xdr:colOff>612205</xdr:colOff>
      <xdr:row>57</xdr:row>
      <xdr:rowOff>1</xdr:rowOff>
    </xdr:from>
    <xdr:to>
      <xdr:col>32</xdr:col>
      <xdr:colOff>513080</xdr:colOff>
      <xdr:row>82</xdr:row>
      <xdr:rowOff>155787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5F11E8F0-E352-424F-8DF0-5E797F1CF9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571500</xdr:colOff>
      <xdr:row>78</xdr:row>
      <xdr:rowOff>76200</xdr:rowOff>
    </xdr:from>
    <xdr:to>
      <xdr:col>29</xdr:col>
      <xdr:colOff>170412</xdr:colOff>
      <xdr:row>82</xdr:row>
      <xdr:rowOff>11990</xdr:rowOff>
    </xdr:to>
    <xdr:sp macro="" textlink="">
      <xdr:nvSpPr>
        <xdr:cNvPr id="30" name="CuadroTexto 29">
          <a:extLst>
            <a:ext uri="{FF2B5EF4-FFF2-40B4-BE49-F238E27FC236}">
              <a16:creationId xmlns:a16="http://schemas.microsoft.com/office/drawing/2014/main" id="{4B961DFC-C0C8-41D0-B4FF-4E01275D4CCE}"/>
            </a:ext>
          </a:extLst>
        </xdr:cNvPr>
        <xdr:cNvSpPr txBox="1"/>
      </xdr:nvSpPr>
      <xdr:spPr>
        <a:xfrm>
          <a:off x="21336000" y="14554200"/>
          <a:ext cx="2761212" cy="65969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Monto anual colocado: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$ 618,582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Número de préstamos: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1,653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Préstamo promedio: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$ 374.22</a:t>
          </a:r>
        </a:p>
      </xdr:txBody>
    </xdr:sp>
    <xdr:clientData/>
  </xdr:twoCellAnchor>
  <xdr:twoCellAnchor>
    <xdr:from>
      <xdr:col>33</xdr:col>
      <xdr:colOff>209550</xdr:colOff>
      <xdr:row>57</xdr:row>
      <xdr:rowOff>0</xdr:rowOff>
    </xdr:from>
    <xdr:to>
      <xdr:col>43</xdr:col>
      <xdr:colOff>634300</xdr:colOff>
      <xdr:row>82</xdr:row>
      <xdr:rowOff>155786</xdr:rowOff>
    </xdr:to>
    <xdr:graphicFrame macro="">
      <xdr:nvGraphicFramePr>
        <xdr:cNvPr id="31" name="Gráfico 30">
          <a:extLst>
            <a:ext uri="{FF2B5EF4-FFF2-40B4-BE49-F238E27FC236}">
              <a16:creationId xmlns:a16="http://schemas.microsoft.com/office/drawing/2014/main" id="{CD2A75AB-825F-41FB-81EA-9231B186D4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36</xdr:col>
      <xdr:colOff>657225</xdr:colOff>
      <xdr:row>78</xdr:row>
      <xdr:rowOff>57150</xdr:rowOff>
    </xdr:from>
    <xdr:to>
      <xdr:col>40</xdr:col>
      <xdr:colOff>256137</xdr:colOff>
      <xdr:row>81</xdr:row>
      <xdr:rowOff>173915</xdr:rowOff>
    </xdr:to>
    <xdr:sp macro="" textlink="">
      <xdr:nvSpPr>
        <xdr:cNvPr id="32" name="CuadroTexto 31">
          <a:extLst>
            <a:ext uri="{FF2B5EF4-FFF2-40B4-BE49-F238E27FC236}">
              <a16:creationId xmlns:a16="http://schemas.microsoft.com/office/drawing/2014/main" id="{99BA996E-B19A-4351-8A8B-53BC4FC134B8}"/>
            </a:ext>
          </a:extLst>
        </xdr:cNvPr>
        <xdr:cNvSpPr txBox="1"/>
      </xdr:nvSpPr>
      <xdr:spPr>
        <a:xfrm>
          <a:off x="30118050" y="14535150"/>
          <a:ext cx="2761212" cy="65969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Monto anual colocado: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$ 263,680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Número de préstamos: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433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Préstamo promedio: </a:t>
          </a: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$ 608.96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0.15782</cdr:x>
      <cdr:y>0.84772</cdr:y>
    </cdr:from>
    <cdr:to>
      <cdr:x>0.87211</cdr:x>
      <cdr:y>0.90863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F02B8F4E-71CE-455C-A3F1-D35835E52065}"/>
            </a:ext>
          </a:extLst>
        </cdr:cNvPr>
        <cdr:cNvSpPr txBox="1"/>
      </cdr:nvSpPr>
      <cdr:spPr>
        <a:xfrm xmlns:a="http://schemas.openxmlformats.org/drawingml/2006/main">
          <a:off x="883920" y="3181350"/>
          <a:ext cx="40005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solidFill>
                <a:schemeClr val="tx1">
                  <a:lumMod val="75000"/>
                  <a:lumOff val="25000"/>
                </a:schemeClr>
              </a:solidFill>
            </a:rPr>
            <a:t>Préstamo</a:t>
          </a:r>
          <a:r>
            <a:rPr lang="es-MX" sz="1100" b="1" baseline="0">
              <a:solidFill>
                <a:schemeClr val="tx1">
                  <a:lumMod val="75000"/>
                  <a:lumOff val="25000"/>
                </a:schemeClr>
              </a:solidFill>
            </a:rPr>
            <a:t> Promedio</a:t>
          </a:r>
          <a:r>
            <a:rPr lang="es-MX" sz="1100" baseline="0">
              <a:solidFill>
                <a:schemeClr val="tx1">
                  <a:lumMod val="75000"/>
                  <a:lumOff val="25000"/>
                </a:schemeClr>
              </a:solidFill>
            </a:rPr>
            <a:t>: $ 103,043.25</a:t>
          </a:r>
          <a:endParaRPr lang="es-MX" sz="1100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0.14845</cdr:x>
      <cdr:y>0.76342</cdr:y>
    </cdr:from>
    <cdr:to>
      <cdr:x>0.21536</cdr:x>
      <cdr:y>0.80697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3E6A0406-7B2E-4998-A52A-B6A3A692ED59}"/>
            </a:ext>
          </a:extLst>
        </cdr:cNvPr>
        <cdr:cNvSpPr txBox="1"/>
      </cdr:nvSpPr>
      <cdr:spPr>
        <a:xfrm xmlns:a="http://schemas.openxmlformats.org/drawingml/2006/main">
          <a:off x="1098130" y="3583450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6,088</a:t>
          </a:r>
        </a:p>
      </cdr:txBody>
    </cdr:sp>
  </cdr:relSizeAnchor>
  <cdr:relSizeAnchor xmlns:cdr="http://schemas.openxmlformats.org/drawingml/2006/chartDrawing">
    <cdr:from>
      <cdr:x>0.20839</cdr:x>
      <cdr:y>0.7645</cdr:y>
    </cdr:from>
    <cdr:to>
      <cdr:x>0.2753</cdr:x>
      <cdr:y>0.80805</cdr:y>
    </cdr:to>
    <cdr:sp macro="" textlink="">
      <cdr:nvSpPr>
        <cdr:cNvPr id="3" name="CuadroTexto 1">
          <a:extLst xmlns:a="http://schemas.openxmlformats.org/drawingml/2006/main">
            <a:ext uri="{FF2B5EF4-FFF2-40B4-BE49-F238E27FC236}">
              <a16:creationId xmlns:a16="http://schemas.microsoft.com/office/drawing/2014/main" id="{1115DCEA-7D26-4D07-976E-6B013DF7EA89}"/>
            </a:ext>
          </a:extLst>
        </cdr:cNvPr>
        <cdr:cNvSpPr txBox="1"/>
      </cdr:nvSpPr>
      <cdr:spPr>
        <a:xfrm xmlns:a="http://schemas.openxmlformats.org/drawingml/2006/main">
          <a:off x="1541467" y="3588497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7,413</a:t>
          </a:r>
        </a:p>
      </cdr:txBody>
    </cdr:sp>
  </cdr:relSizeAnchor>
  <cdr:relSizeAnchor xmlns:cdr="http://schemas.openxmlformats.org/drawingml/2006/chartDrawing">
    <cdr:from>
      <cdr:x>0.27221</cdr:x>
      <cdr:y>0.76611</cdr:y>
    </cdr:from>
    <cdr:to>
      <cdr:x>0.33912</cdr:x>
      <cdr:y>0.80966</cdr:y>
    </cdr:to>
    <cdr:sp macro="" textlink="">
      <cdr:nvSpPr>
        <cdr:cNvPr id="4" name="CuadroTexto 1">
          <a:extLst xmlns:a="http://schemas.openxmlformats.org/drawingml/2006/main">
            <a:ext uri="{FF2B5EF4-FFF2-40B4-BE49-F238E27FC236}">
              <a16:creationId xmlns:a16="http://schemas.microsoft.com/office/drawing/2014/main" id="{1115DCEA-7D26-4D07-976E-6B013DF7EA89}"/>
            </a:ext>
          </a:extLst>
        </cdr:cNvPr>
        <cdr:cNvSpPr txBox="1"/>
      </cdr:nvSpPr>
      <cdr:spPr>
        <a:xfrm xmlns:a="http://schemas.openxmlformats.org/drawingml/2006/main">
          <a:off x="2013570" y="3596068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8,537</a:t>
          </a:r>
        </a:p>
      </cdr:txBody>
    </cdr:sp>
  </cdr:relSizeAnchor>
  <cdr:relSizeAnchor xmlns:cdr="http://schemas.openxmlformats.org/drawingml/2006/chartDrawing">
    <cdr:from>
      <cdr:x>0.33659</cdr:x>
      <cdr:y>0.76575</cdr:y>
    </cdr:from>
    <cdr:to>
      <cdr:x>0.4035</cdr:x>
      <cdr:y>0.8093</cdr:y>
    </cdr:to>
    <cdr:sp macro="" textlink="">
      <cdr:nvSpPr>
        <cdr:cNvPr id="5" name="CuadroTexto 1">
          <a:extLst xmlns:a="http://schemas.openxmlformats.org/drawingml/2006/main">
            <a:ext uri="{FF2B5EF4-FFF2-40B4-BE49-F238E27FC236}">
              <a16:creationId xmlns:a16="http://schemas.microsoft.com/office/drawing/2014/main" id="{3BD01151-917E-41E5-A34C-11D321233E22}"/>
            </a:ext>
          </a:extLst>
        </cdr:cNvPr>
        <cdr:cNvSpPr txBox="1"/>
      </cdr:nvSpPr>
      <cdr:spPr>
        <a:xfrm xmlns:a="http://schemas.openxmlformats.org/drawingml/2006/main">
          <a:off x="2489782" y="3594357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7,031</a:t>
          </a:r>
        </a:p>
      </cdr:txBody>
    </cdr:sp>
  </cdr:relSizeAnchor>
  <cdr:relSizeAnchor xmlns:cdr="http://schemas.openxmlformats.org/drawingml/2006/chartDrawing">
    <cdr:from>
      <cdr:x>0.39962</cdr:x>
      <cdr:y>0.76325</cdr:y>
    </cdr:from>
    <cdr:to>
      <cdr:x>0.46653</cdr:x>
      <cdr:y>0.8068</cdr:y>
    </cdr:to>
    <cdr:sp macro="" textlink="">
      <cdr:nvSpPr>
        <cdr:cNvPr id="6" name="CuadroTexto 1">
          <a:extLst xmlns:a="http://schemas.openxmlformats.org/drawingml/2006/main">
            <a:ext uri="{FF2B5EF4-FFF2-40B4-BE49-F238E27FC236}">
              <a16:creationId xmlns:a16="http://schemas.microsoft.com/office/drawing/2014/main" id="{BC7C0383-0B27-4167-BF2A-A250BD9D8A28}"/>
            </a:ext>
          </a:extLst>
        </cdr:cNvPr>
        <cdr:cNvSpPr txBox="1"/>
      </cdr:nvSpPr>
      <cdr:spPr>
        <a:xfrm xmlns:a="http://schemas.openxmlformats.org/drawingml/2006/main">
          <a:off x="2956023" y="3582635"/>
          <a:ext cx="494947" cy="204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8,878</a:t>
          </a:r>
        </a:p>
      </cdr:txBody>
    </cdr:sp>
  </cdr:relSizeAnchor>
  <cdr:relSizeAnchor xmlns:cdr="http://schemas.openxmlformats.org/drawingml/2006/chartDrawing">
    <cdr:from>
      <cdr:x>0.46423</cdr:x>
      <cdr:y>0.76434</cdr:y>
    </cdr:from>
    <cdr:to>
      <cdr:x>0.53114</cdr:x>
      <cdr:y>0.80789</cdr:y>
    </cdr:to>
    <cdr:sp macro="" textlink="">
      <cdr:nvSpPr>
        <cdr:cNvPr id="7" name="CuadroTexto 1">
          <a:extLst xmlns:a="http://schemas.openxmlformats.org/drawingml/2006/main">
            <a:ext uri="{FF2B5EF4-FFF2-40B4-BE49-F238E27FC236}">
              <a16:creationId xmlns:a16="http://schemas.microsoft.com/office/drawing/2014/main" id="{EB3D74C3-7BDB-46A0-A8DE-66B172870DA7}"/>
            </a:ext>
          </a:extLst>
        </cdr:cNvPr>
        <cdr:cNvSpPr txBox="1"/>
      </cdr:nvSpPr>
      <cdr:spPr>
        <a:xfrm xmlns:a="http://schemas.openxmlformats.org/drawingml/2006/main">
          <a:off x="3433988" y="3587764"/>
          <a:ext cx="494947" cy="2044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8,786</a:t>
          </a:r>
        </a:p>
      </cdr:txBody>
    </cdr:sp>
  </cdr:relSizeAnchor>
  <cdr:relSizeAnchor xmlns:cdr="http://schemas.openxmlformats.org/drawingml/2006/chartDrawing">
    <cdr:from>
      <cdr:x>0.52774</cdr:x>
      <cdr:y>0.76398</cdr:y>
    </cdr:from>
    <cdr:to>
      <cdr:x>0.59465</cdr:x>
      <cdr:y>0.80753</cdr:y>
    </cdr:to>
    <cdr:sp macro="" textlink="">
      <cdr:nvSpPr>
        <cdr:cNvPr id="8" name="CuadroTexto 1">
          <a:extLst xmlns:a="http://schemas.openxmlformats.org/drawingml/2006/main">
            <a:ext uri="{FF2B5EF4-FFF2-40B4-BE49-F238E27FC236}">
              <a16:creationId xmlns:a16="http://schemas.microsoft.com/office/drawing/2014/main" id="{5397B8C2-5B7E-43E0-A8E7-1DE9F8CC72E2}"/>
            </a:ext>
          </a:extLst>
        </cdr:cNvPr>
        <cdr:cNvSpPr txBox="1"/>
      </cdr:nvSpPr>
      <cdr:spPr>
        <a:xfrm xmlns:a="http://schemas.openxmlformats.org/drawingml/2006/main">
          <a:off x="3906520" y="360934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8,044</a:t>
          </a:r>
        </a:p>
      </cdr:txBody>
    </cdr:sp>
  </cdr:relSizeAnchor>
  <cdr:relSizeAnchor xmlns:cdr="http://schemas.openxmlformats.org/drawingml/2006/chartDrawing">
    <cdr:from>
      <cdr:x>0.59362</cdr:x>
      <cdr:y>0.76559</cdr:y>
    </cdr:from>
    <cdr:to>
      <cdr:x>0.66053</cdr:x>
      <cdr:y>0.80914</cdr:y>
    </cdr:to>
    <cdr:sp macro="" textlink="">
      <cdr:nvSpPr>
        <cdr:cNvPr id="9" name="CuadroTexto 1">
          <a:extLst xmlns:a="http://schemas.openxmlformats.org/drawingml/2006/main">
            <a:ext uri="{FF2B5EF4-FFF2-40B4-BE49-F238E27FC236}">
              <a16:creationId xmlns:a16="http://schemas.microsoft.com/office/drawing/2014/main" id="{F73874B3-40E4-426E-B0F0-359C856A382B}"/>
            </a:ext>
          </a:extLst>
        </cdr:cNvPr>
        <cdr:cNvSpPr txBox="1"/>
      </cdr:nvSpPr>
      <cdr:spPr>
        <a:xfrm xmlns:a="http://schemas.openxmlformats.org/drawingml/2006/main">
          <a:off x="439420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7,067</a:t>
          </a:r>
        </a:p>
      </cdr:txBody>
    </cdr:sp>
  </cdr:relSizeAnchor>
  <cdr:relSizeAnchor xmlns:cdr="http://schemas.openxmlformats.org/drawingml/2006/chartDrawing">
    <cdr:from>
      <cdr:x>0.65126</cdr:x>
      <cdr:y>0.76559</cdr:y>
    </cdr:from>
    <cdr:to>
      <cdr:x>0.71817</cdr:x>
      <cdr:y>0.80914</cdr:y>
    </cdr:to>
    <cdr:sp macro="" textlink="">
      <cdr:nvSpPr>
        <cdr:cNvPr id="10" name="CuadroTexto 1">
          <a:extLst xmlns:a="http://schemas.openxmlformats.org/drawingml/2006/main">
            <a:ext uri="{FF2B5EF4-FFF2-40B4-BE49-F238E27FC236}">
              <a16:creationId xmlns:a16="http://schemas.microsoft.com/office/drawing/2014/main" id="{F73874B3-40E4-426E-B0F0-359C856A382B}"/>
            </a:ext>
          </a:extLst>
        </cdr:cNvPr>
        <cdr:cNvSpPr txBox="1"/>
      </cdr:nvSpPr>
      <cdr:spPr>
        <a:xfrm xmlns:a="http://schemas.openxmlformats.org/drawingml/2006/main">
          <a:off x="482092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7,411</a:t>
          </a:r>
        </a:p>
      </cdr:txBody>
    </cdr:sp>
  </cdr:relSizeAnchor>
  <cdr:relSizeAnchor xmlns:cdr="http://schemas.openxmlformats.org/drawingml/2006/chartDrawing">
    <cdr:from>
      <cdr:x>0.71303</cdr:x>
      <cdr:y>0.76559</cdr:y>
    </cdr:from>
    <cdr:to>
      <cdr:x>0.77994</cdr:x>
      <cdr:y>0.80914</cdr:y>
    </cdr:to>
    <cdr:sp macro="" textlink="">
      <cdr:nvSpPr>
        <cdr:cNvPr id="11" name="CuadroTexto 1">
          <a:extLst xmlns:a="http://schemas.openxmlformats.org/drawingml/2006/main">
            <a:ext uri="{FF2B5EF4-FFF2-40B4-BE49-F238E27FC236}">
              <a16:creationId xmlns:a16="http://schemas.microsoft.com/office/drawing/2014/main" id="{70FC4C0C-423C-458F-BA7E-B6A56418F832}"/>
            </a:ext>
          </a:extLst>
        </cdr:cNvPr>
        <cdr:cNvSpPr txBox="1"/>
      </cdr:nvSpPr>
      <cdr:spPr>
        <a:xfrm xmlns:a="http://schemas.openxmlformats.org/drawingml/2006/main">
          <a:off x="5278120" y="361696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7,914</a:t>
          </a:r>
        </a:p>
      </cdr:txBody>
    </cdr:sp>
  </cdr:relSizeAnchor>
  <cdr:relSizeAnchor xmlns:cdr="http://schemas.openxmlformats.org/drawingml/2006/chartDrawing">
    <cdr:from>
      <cdr:x>0.77479</cdr:x>
      <cdr:y>0.76398</cdr:y>
    </cdr:from>
    <cdr:to>
      <cdr:x>0.8417</cdr:x>
      <cdr:y>0.80753</cdr:y>
    </cdr:to>
    <cdr:sp macro="" textlink="">
      <cdr:nvSpPr>
        <cdr:cNvPr id="12" name="CuadroTexto 1">
          <a:extLst xmlns:a="http://schemas.openxmlformats.org/drawingml/2006/main">
            <a:ext uri="{FF2B5EF4-FFF2-40B4-BE49-F238E27FC236}">
              <a16:creationId xmlns:a16="http://schemas.microsoft.com/office/drawing/2014/main" id="{E1D5CDFE-C1BE-4A06-B419-927A616BD311}"/>
            </a:ext>
          </a:extLst>
        </cdr:cNvPr>
        <cdr:cNvSpPr txBox="1"/>
      </cdr:nvSpPr>
      <cdr:spPr>
        <a:xfrm xmlns:a="http://schemas.openxmlformats.org/drawingml/2006/main">
          <a:off x="5735320" y="360934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8,260</a:t>
          </a:r>
        </a:p>
      </cdr:txBody>
    </cdr:sp>
  </cdr:relSizeAnchor>
  <cdr:relSizeAnchor xmlns:cdr="http://schemas.openxmlformats.org/drawingml/2006/chartDrawing">
    <cdr:from>
      <cdr:x>0.83861</cdr:x>
      <cdr:y>0.76237</cdr:y>
    </cdr:from>
    <cdr:to>
      <cdr:x>0.90552</cdr:x>
      <cdr:y>0.80591</cdr:y>
    </cdr:to>
    <cdr:sp macro="" textlink="">
      <cdr:nvSpPr>
        <cdr:cNvPr id="13" name="CuadroTexto 1">
          <a:extLst xmlns:a="http://schemas.openxmlformats.org/drawingml/2006/main">
            <a:ext uri="{FF2B5EF4-FFF2-40B4-BE49-F238E27FC236}">
              <a16:creationId xmlns:a16="http://schemas.microsoft.com/office/drawing/2014/main" id="{278A1EE1-E46D-433F-930A-58633D0BB95C}"/>
            </a:ext>
          </a:extLst>
        </cdr:cNvPr>
        <cdr:cNvSpPr txBox="1"/>
      </cdr:nvSpPr>
      <cdr:spPr>
        <a:xfrm xmlns:a="http://schemas.openxmlformats.org/drawingml/2006/main">
          <a:off x="6207760" y="3601720"/>
          <a:ext cx="4953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4,399</a:t>
          </a:r>
        </a:p>
      </cdr:txBody>
    </cdr:sp>
  </cdr:relSizeAnchor>
  <cdr:relSizeAnchor xmlns:cdr="http://schemas.openxmlformats.org/drawingml/2006/chartDrawing">
    <cdr:from>
      <cdr:x>0.03311</cdr:x>
      <cdr:y>0.74759</cdr:y>
    </cdr:from>
    <cdr:to>
      <cdr:x>0.14668</cdr:x>
      <cdr:y>0.82855</cdr:y>
    </cdr:to>
    <cdr:sp macro="" textlink="">
      <cdr:nvSpPr>
        <cdr:cNvPr id="14" name="CuadroTexto 1">
          <a:extLst xmlns:a="http://schemas.openxmlformats.org/drawingml/2006/main">
            <a:ext uri="{FF2B5EF4-FFF2-40B4-BE49-F238E27FC236}">
              <a16:creationId xmlns:a16="http://schemas.microsoft.com/office/drawing/2014/main" id="{7275A5CD-E689-49E2-88CC-42D40245F246}"/>
            </a:ext>
          </a:extLst>
        </cdr:cNvPr>
        <cdr:cNvSpPr txBox="1"/>
      </cdr:nvSpPr>
      <cdr:spPr>
        <a:xfrm xmlns:a="http://schemas.openxmlformats.org/drawingml/2006/main">
          <a:off x="244883" y="3509107"/>
          <a:ext cx="840126" cy="3800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MX" sz="1000" b="1">
              <a:solidFill>
                <a:schemeClr val="tx1">
                  <a:lumMod val="65000"/>
                  <a:lumOff val="35000"/>
                </a:schemeClr>
              </a:solidFill>
            </a:rPr>
            <a:t>No. de</a:t>
          </a:r>
          <a:r>
            <a:rPr lang="es-MX" sz="1000" b="1" baseline="0">
              <a:solidFill>
                <a:schemeClr val="tx1">
                  <a:lumMod val="65000"/>
                  <a:lumOff val="35000"/>
                </a:schemeClr>
              </a:solidFill>
            </a:rPr>
            <a:t> préstamos</a:t>
          </a:r>
          <a:endParaRPr lang="es-MX" sz="1000" b="1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0.15782</cdr:x>
      <cdr:y>0.84772</cdr:y>
    </cdr:from>
    <cdr:to>
      <cdr:x>0.87211</cdr:x>
      <cdr:y>0.90863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F02B8F4E-71CE-455C-A3F1-D35835E52065}"/>
            </a:ext>
          </a:extLst>
        </cdr:cNvPr>
        <cdr:cNvSpPr txBox="1"/>
      </cdr:nvSpPr>
      <cdr:spPr>
        <a:xfrm xmlns:a="http://schemas.openxmlformats.org/drawingml/2006/main">
          <a:off x="883920" y="3181350"/>
          <a:ext cx="40005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solidFill>
                <a:schemeClr val="tx1">
                  <a:lumMod val="75000"/>
                  <a:lumOff val="25000"/>
                </a:schemeClr>
              </a:solidFill>
            </a:rPr>
            <a:t>Préstamo</a:t>
          </a:r>
          <a:r>
            <a:rPr lang="es-MX" sz="1100" b="1" baseline="0">
              <a:solidFill>
                <a:schemeClr val="tx1">
                  <a:lumMod val="75000"/>
                  <a:lumOff val="25000"/>
                </a:schemeClr>
              </a:solidFill>
            </a:rPr>
            <a:t> Promedio</a:t>
          </a:r>
          <a:r>
            <a:rPr lang="es-MX" sz="1100" baseline="0">
              <a:solidFill>
                <a:schemeClr val="tx1">
                  <a:lumMod val="75000"/>
                  <a:lumOff val="25000"/>
                </a:schemeClr>
              </a:solidFill>
            </a:rPr>
            <a:t>: $ 235,405.07</a:t>
          </a:r>
          <a:endParaRPr lang="es-MX" sz="1100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0.15782</cdr:x>
      <cdr:y>0.84772</cdr:y>
    </cdr:from>
    <cdr:to>
      <cdr:x>0.87211</cdr:x>
      <cdr:y>0.90863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F02B8F4E-71CE-455C-A3F1-D35835E52065}"/>
            </a:ext>
          </a:extLst>
        </cdr:cNvPr>
        <cdr:cNvSpPr txBox="1"/>
      </cdr:nvSpPr>
      <cdr:spPr>
        <a:xfrm xmlns:a="http://schemas.openxmlformats.org/drawingml/2006/main">
          <a:off x="883920" y="3181350"/>
          <a:ext cx="40005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solidFill>
                <a:schemeClr val="tx1">
                  <a:lumMod val="75000"/>
                  <a:lumOff val="25000"/>
                </a:schemeClr>
              </a:solidFill>
            </a:rPr>
            <a:t>Préstamo</a:t>
          </a:r>
          <a:r>
            <a:rPr lang="es-MX" sz="1100" b="1" baseline="0">
              <a:solidFill>
                <a:schemeClr val="tx1">
                  <a:lumMod val="75000"/>
                  <a:lumOff val="25000"/>
                </a:schemeClr>
              </a:solidFill>
            </a:rPr>
            <a:t> Promedio</a:t>
          </a:r>
          <a:r>
            <a:rPr lang="es-MX" sz="1100" baseline="0">
              <a:solidFill>
                <a:schemeClr val="tx1">
                  <a:lumMod val="75000"/>
                  <a:lumOff val="25000"/>
                </a:schemeClr>
              </a:solidFill>
            </a:rPr>
            <a:t>: $ 374,217.47</a:t>
          </a:r>
          <a:endParaRPr lang="es-MX" sz="1100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0.15782</cdr:x>
      <cdr:y>0.84772</cdr:y>
    </cdr:from>
    <cdr:to>
      <cdr:x>0.87211</cdr:x>
      <cdr:y>0.90863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F02B8F4E-71CE-455C-A3F1-D35835E52065}"/>
            </a:ext>
          </a:extLst>
        </cdr:cNvPr>
        <cdr:cNvSpPr txBox="1"/>
      </cdr:nvSpPr>
      <cdr:spPr>
        <a:xfrm xmlns:a="http://schemas.openxmlformats.org/drawingml/2006/main">
          <a:off x="883920" y="3181350"/>
          <a:ext cx="40005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100" b="1">
              <a:solidFill>
                <a:schemeClr val="tx1">
                  <a:lumMod val="75000"/>
                  <a:lumOff val="25000"/>
                </a:schemeClr>
              </a:solidFill>
            </a:rPr>
            <a:t>Préstamo</a:t>
          </a:r>
          <a:r>
            <a:rPr lang="es-MX" sz="1100" b="1" baseline="0">
              <a:solidFill>
                <a:schemeClr val="tx1">
                  <a:lumMod val="75000"/>
                  <a:lumOff val="25000"/>
                </a:schemeClr>
              </a:solidFill>
            </a:rPr>
            <a:t> Promedio</a:t>
          </a:r>
          <a:r>
            <a:rPr lang="es-MX" sz="1100" baseline="0">
              <a:solidFill>
                <a:schemeClr val="tx1">
                  <a:lumMod val="75000"/>
                  <a:lumOff val="25000"/>
                </a:schemeClr>
              </a:solidFill>
            </a:rPr>
            <a:t>: $ 608,961.84</a:t>
          </a:r>
          <a:endParaRPr lang="es-MX" sz="1100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D_préstamos" displayName="BD_préstamos" ref="A1:E289" totalsRowShown="0" headerRowDxfId="18" dataDxfId="17" headerRowCellStyle="Millares">
  <autoFilter ref="A1:E289" xr:uid="{00000000-0009-0000-0100-000001000000}"/>
  <tableColumns count="5">
    <tableColumn id="1" xr3:uid="{00000000-0010-0000-0000-000001000000}" name="Año" dataDxfId="16"/>
    <tableColumn id="2" xr3:uid="{00000000-0010-0000-0000-000002000000}" name="Mes" dataDxfId="15"/>
    <tableColumn id="3" xr3:uid="{00000000-0010-0000-0000-000003000000}" name="Tipo" dataDxfId="14"/>
    <tableColumn id="4" xr3:uid="{00000000-0010-0000-0000-000004000000}" name="Importe" dataDxfId="13" dataCellStyle="Millares"/>
    <tableColumn id="5" xr3:uid="{00000000-0010-0000-0000-000005000000}" name="Número" dataDxfId="12" dataCellStyle="Millares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 2007-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 2007-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 2007-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 2007-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 2007-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 2007-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9"/>
  <sheetViews>
    <sheetView showGridLines="0" topLeftCell="A265" workbookViewId="0">
      <selection activeCell="E290" sqref="E290"/>
    </sheetView>
  </sheetViews>
  <sheetFormatPr baseColWidth="10" defaultRowHeight="14.4" x14ac:dyDescent="0.3"/>
  <cols>
    <col min="1" max="3" width="10.88671875" style="2"/>
    <col min="4" max="4" width="16.109375" style="1" bestFit="1" customWidth="1"/>
  </cols>
  <sheetData>
    <row r="1" spans="1:5" x14ac:dyDescent="0.3">
      <c r="A1" s="3" t="s">
        <v>0</v>
      </c>
      <c r="B1" s="3" t="s">
        <v>1</v>
      </c>
      <c r="C1" s="3" t="s">
        <v>4</v>
      </c>
      <c r="D1" s="4" t="s">
        <v>2</v>
      </c>
      <c r="E1" s="3" t="s">
        <v>3</v>
      </c>
    </row>
    <row r="2" spans="1:5" x14ac:dyDescent="0.3">
      <c r="A2" s="2">
        <v>2016</v>
      </c>
      <c r="B2" s="2">
        <v>1</v>
      </c>
      <c r="C2" s="2" t="s">
        <v>5</v>
      </c>
      <c r="D2" s="1">
        <v>525753570.62</v>
      </c>
      <c r="E2" s="13">
        <v>9856</v>
      </c>
    </row>
    <row r="3" spans="1:5" x14ac:dyDescent="0.3">
      <c r="A3" s="2">
        <v>2016</v>
      </c>
      <c r="B3" s="2">
        <v>1</v>
      </c>
      <c r="C3" s="2" t="s">
        <v>8</v>
      </c>
      <c r="D3" s="1">
        <v>3266616.15</v>
      </c>
      <c r="E3" s="13">
        <v>5</v>
      </c>
    </row>
    <row r="4" spans="1:5" x14ac:dyDescent="0.3">
      <c r="A4" s="2">
        <v>2016</v>
      </c>
      <c r="B4" s="2">
        <v>1</v>
      </c>
      <c r="C4" s="2" t="s">
        <v>7</v>
      </c>
      <c r="D4" s="1">
        <v>10841887.0397</v>
      </c>
      <c r="E4" s="13">
        <v>40</v>
      </c>
    </row>
    <row r="5" spans="1:5" x14ac:dyDescent="0.3">
      <c r="A5" s="2">
        <v>2016</v>
      </c>
      <c r="B5" s="2">
        <v>1</v>
      </c>
      <c r="C5" s="2" t="s">
        <v>6</v>
      </c>
      <c r="D5" s="1">
        <v>11590910.99</v>
      </c>
      <c r="E5" s="13">
        <v>77</v>
      </c>
    </row>
    <row r="6" spans="1:5" x14ac:dyDescent="0.3">
      <c r="A6" s="2">
        <v>2016</v>
      </c>
      <c r="B6" s="2">
        <v>2</v>
      </c>
      <c r="C6" s="2" t="s">
        <v>5</v>
      </c>
      <c r="D6" s="1">
        <v>598516666.71000004</v>
      </c>
      <c r="E6" s="13">
        <v>11265</v>
      </c>
    </row>
    <row r="7" spans="1:5" x14ac:dyDescent="0.3">
      <c r="A7" s="2">
        <v>2016</v>
      </c>
      <c r="B7" s="2">
        <v>2</v>
      </c>
      <c r="C7" s="2" t="s">
        <v>8</v>
      </c>
      <c r="D7" s="1">
        <v>35012402.399999999</v>
      </c>
      <c r="E7" s="13">
        <v>65</v>
      </c>
    </row>
    <row r="8" spans="1:5" x14ac:dyDescent="0.3">
      <c r="A8" s="2">
        <v>2016</v>
      </c>
      <c r="B8" s="2">
        <v>2</v>
      </c>
      <c r="C8" s="2" t="s">
        <v>7</v>
      </c>
      <c r="D8" s="1">
        <v>30349000.75</v>
      </c>
      <c r="E8" s="13">
        <v>117</v>
      </c>
    </row>
    <row r="9" spans="1:5" x14ac:dyDescent="0.3">
      <c r="A9" s="2">
        <v>2016</v>
      </c>
      <c r="B9" s="2">
        <v>2</v>
      </c>
      <c r="C9" s="2" t="s">
        <v>6</v>
      </c>
      <c r="D9" s="1">
        <v>16542793</v>
      </c>
      <c r="E9" s="13">
        <v>106</v>
      </c>
    </row>
    <row r="10" spans="1:5" x14ac:dyDescent="0.3">
      <c r="A10" s="2">
        <v>2016</v>
      </c>
      <c r="B10" s="2">
        <v>3</v>
      </c>
      <c r="C10" s="2" t="s">
        <v>5</v>
      </c>
      <c r="D10" s="1">
        <v>440660085.81</v>
      </c>
      <c r="E10" s="13">
        <v>8476</v>
      </c>
    </row>
    <row r="11" spans="1:5" x14ac:dyDescent="0.3">
      <c r="A11" s="2">
        <v>2016</v>
      </c>
      <c r="B11" s="2">
        <v>3</v>
      </c>
      <c r="C11" s="2" t="s">
        <v>8</v>
      </c>
      <c r="D11" s="1">
        <v>47484824.939999998</v>
      </c>
      <c r="E11" s="13">
        <v>95</v>
      </c>
    </row>
    <row r="12" spans="1:5" x14ac:dyDescent="0.3">
      <c r="A12" s="2">
        <v>2016</v>
      </c>
      <c r="B12" s="2">
        <v>3</v>
      </c>
      <c r="C12" s="2" t="s">
        <v>7</v>
      </c>
      <c r="D12" s="1">
        <v>54107354.450000003</v>
      </c>
      <c r="E12" s="13">
        <v>231</v>
      </c>
    </row>
    <row r="13" spans="1:5" x14ac:dyDescent="0.3">
      <c r="A13" s="2">
        <v>2016</v>
      </c>
      <c r="B13" s="2">
        <v>3</v>
      </c>
      <c r="C13" s="2" t="s">
        <v>6</v>
      </c>
      <c r="D13" s="1">
        <v>7095266</v>
      </c>
      <c r="E13" s="13">
        <v>49</v>
      </c>
    </row>
    <row r="14" spans="1:5" x14ac:dyDescent="0.3">
      <c r="A14" s="2">
        <v>2016</v>
      </c>
      <c r="B14" s="2">
        <v>4</v>
      </c>
      <c r="C14" s="2" t="s">
        <v>5</v>
      </c>
      <c r="D14" s="1">
        <v>691196169.89999998</v>
      </c>
      <c r="E14" s="13">
        <v>13033</v>
      </c>
    </row>
    <row r="15" spans="1:5" x14ac:dyDescent="0.3">
      <c r="A15" s="2">
        <v>2016</v>
      </c>
      <c r="B15" s="2">
        <v>4</v>
      </c>
      <c r="C15" s="2" t="s">
        <v>8</v>
      </c>
      <c r="D15" s="1">
        <v>57978601.590000004</v>
      </c>
      <c r="E15" s="13">
        <v>114</v>
      </c>
    </row>
    <row r="16" spans="1:5" x14ac:dyDescent="0.3">
      <c r="A16" s="2">
        <v>2016</v>
      </c>
      <c r="B16" s="2">
        <v>4</v>
      </c>
      <c r="C16" s="2" t="s">
        <v>7</v>
      </c>
      <c r="D16" s="1">
        <v>55013185.719999999</v>
      </c>
      <c r="E16" s="13">
        <v>224</v>
      </c>
    </row>
    <row r="17" spans="1:5" x14ac:dyDescent="0.3">
      <c r="A17" s="2">
        <v>2016</v>
      </c>
      <c r="B17" s="2">
        <v>4</v>
      </c>
      <c r="C17" s="2" t="s">
        <v>6</v>
      </c>
      <c r="D17" s="1">
        <v>11404214</v>
      </c>
      <c r="E17" s="13">
        <v>74</v>
      </c>
    </row>
    <row r="18" spans="1:5" x14ac:dyDescent="0.3">
      <c r="A18" s="2">
        <v>2016</v>
      </c>
      <c r="B18" s="2">
        <v>5</v>
      </c>
      <c r="C18" s="2" t="s">
        <v>5</v>
      </c>
      <c r="D18" s="1">
        <v>604905771.25</v>
      </c>
      <c r="E18" s="13">
        <v>11308</v>
      </c>
    </row>
    <row r="19" spans="1:5" x14ac:dyDescent="0.3">
      <c r="A19" s="2">
        <v>2016</v>
      </c>
      <c r="B19" s="2">
        <v>5</v>
      </c>
      <c r="C19" s="2" t="s">
        <v>8</v>
      </c>
      <c r="D19" s="1">
        <v>59671402.899999999</v>
      </c>
      <c r="E19" s="13">
        <v>114</v>
      </c>
    </row>
    <row r="20" spans="1:5" x14ac:dyDescent="0.3">
      <c r="A20" s="2">
        <v>2016</v>
      </c>
      <c r="B20" s="2">
        <v>5</v>
      </c>
      <c r="C20" s="2" t="s">
        <v>7</v>
      </c>
      <c r="D20" s="1">
        <v>61711918.054300003</v>
      </c>
      <c r="E20" s="13">
        <v>257</v>
      </c>
    </row>
    <row r="21" spans="1:5" x14ac:dyDescent="0.3">
      <c r="A21" s="2">
        <v>2016</v>
      </c>
      <c r="B21" s="2">
        <v>5</v>
      </c>
      <c r="C21" s="2" t="s">
        <v>6</v>
      </c>
      <c r="D21" s="1">
        <v>16356638.119999999</v>
      </c>
      <c r="E21" s="13">
        <v>126</v>
      </c>
    </row>
    <row r="22" spans="1:5" x14ac:dyDescent="0.3">
      <c r="A22" s="2">
        <v>2016</v>
      </c>
      <c r="B22" s="2">
        <v>6</v>
      </c>
      <c r="C22" s="2" t="s">
        <v>5</v>
      </c>
      <c r="D22" s="1">
        <v>589985029.53999996</v>
      </c>
      <c r="E22" s="13">
        <v>11303</v>
      </c>
    </row>
    <row r="23" spans="1:5" x14ac:dyDescent="0.3">
      <c r="A23" s="2">
        <v>2016</v>
      </c>
      <c r="B23" s="2">
        <v>6</v>
      </c>
      <c r="C23" s="2" t="s">
        <v>8</v>
      </c>
      <c r="D23" s="1">
        <v>103253045.31</v>
      </c>
      <c r="E23" s="13">
        <v>198</v>
      </c>
    </row>
    <row r="24" spans="1:5" x14ac:dyDescent="0.3">
      <c r="A24" s="2">
        <v>2016</v>
      </c>
      <c r="B24" s="2">
        <v>6</v>
      </c>
      <c r="C24" s="2" t="s">
        <v>7</v>
      </c>
      <c r="D24" s="1">
        <v>78877952.721799999</v>
      </c>
      <c r="E24" s="13">
        <v>337</v>
      </c>
    </row>
    <row r="25" spans="1:5" x14ac:dyDescent="0.3">
      <c r="A25" s="2">
        <v>2016</v>
      </c>
      <c r="B25" s="2">
        <v>6</v>
      </c>
      <c r="C25" s="2" t="s">
        <v>6</v>
      </c>
      <c r="D25" s="1">
        <v>13012143</v>
      </c>
      <c r="E25" s="13">
        <v>85</v>
      </c>
    </row>
    <row r="26" spans="1:5" x14ac:dyDescent="0.3">
      <c r="A26" s="2">
        <v>2016</v>
      </c>
      <c r="B26" s="2">
        <v>7</v>
      </c>
      <c r="C26" s="2" t="s">
        <v>5</v>
      </c>
      <c r="D26" s="1">
        <v>593237192.53999996</v>
      </c>
      <c r="E26" s="13">
        <v>11374</v>
      </c>
    </row>
    <row r="27" spans="1:5" x14ac:dyDescent="0.3">
      <c r="A27" s="2">
        <v>2016</v>
      </c>
      <c r="B27" s="2">
        <v>7</v>
      </c>
      <c r="C27" s="2" t="s">
        <v>8</v>
      </c>
      <c r="D27" s="1">
        <v>86171325.180000007</v>
      </c>
      <c r="E27" s="13">
        <v>161</v>
      </c>
    </row>
    <row r="28" spans="1:5" x14ac:dyDescent="0.3">
      <c r="A28" s="2">
        <v>2016</v>
      </c>
      <c r="B28" s="2">
        <v>7</v>
      </c>
      <c r="C28" s="2" t="s">
        <v>7</v>
      </c>
      <c r="D28" s="1">
        <v>68000660.742300004</v>
      </c>
      <c r="E28" s="13">
        <v>277</v>
      </c>
    </row>
    <row r="29" spans="1:5" x14ac:dyDescent="0.3">
      <c r="A29" s="2">
        <v>2016</v>
      </c>
      <c r="B29" s="2">
        <v>7</v>
      </c>
      <c r="C29" s="2" t="s">
        <v>6</v>
      </c>
      <c r="D29" s="1">
        <v>14080841</v>
      </c>
      <c r="E29" s="13">
        <v>91</v>
      </c>
    </row>
    <row r="30" spans="1:5" x14ac:dyDescent="0.3">
      <c r="A30" s="2">
        <v>2016</v>
      </c>
      <c r="B30" s="2">
        <v>8</v>
      </c>
      <c r="C30" s="2" t="s">
        <v>5</v>
      </c>
      <c r="D30" s="1">
        <v>572361890.61000001</v>
      </c>
      <c r="E30" s="13">
        <v>10461</v>
      </c>
    </row>
    <row r="31" spans="1:5" x14ac:dyDescent="0.3">
      <c r="A31" s="2">
        <v>2016</v>
      </c>
      <c r="B31" s="2">
        <v>8</v>
      </c>
      <c r="C31" s="2" t="s">
        <v>8</v>
      </c>
      <c r="D31" s="1">
        <v>96561519.629999995</v>
      </c>
      <c r="E31" s="13">
        <v>186</v>
      </c>
    </row>
    <row r="32" spans="1:5" x14ac:dyDescent="0.3">
      <c r="A32" s="2">
        <v>2016</v>
      </c>
      <c r="B32" s="2">
        <v>8</v>
      </c>
      <c r="C32" s="2" t="s">
        <v>7</v>
      </c>
      <c r="D32" s="1">
        <v>74922831.827199996</v>
      </c>
      <c r="E32" s="13">
        <v>328</v>
      </c>
    </row>
    <row r="33" spans="1:5" x14ac:dyDescent="0.3">
      <c r="A33" s="2">
        <v>2016</v>
      </c>
      <c r="B33" s="2">
        <v>8</v>
      </c>
      <c r="C33" s="2" t="s">
        <v>6</v>
      </c>
      <c r="D33" s="1">
        <v>15353977</v>
      </c>
      <c r="E33" s="13">
        <v>94</v>
      </c>
    </row>
    <row r="34" spans="1:5" x14ac:dyDescent="0.3">
      <c r="A34" s="2">
        <v>2016</v>
      </c>
      <c r="B34" s="2">
        <v>9</v>
      </c>
      <c r="C34" s="2" t="s">
        <v>5</v>
      </c>
      <c r="D34" s="1">
        <v>519653248.5</v>
      </c>
      <c r="E34" s="13">
        <v>9809</v>
      </c>
    </row>
    <row r="35" spans="1:5" x14ac:dyDescent="0.3">
      <c r="A35" s="2">
        <v>2016</v>
      </c>
      <c r="B35" s="2">
        <v>9</v>
      </c>
      <c r="C35" s="2" t="s">
        <v>8</v>
      </c>
      <c r="D35" s="1">
        <v>77718942.340000004</v>
      </c>
      <c r="E35" s="13">
        <v>149</v>
      </c>
    </row>
    <row r="36" spans="1:5" x14ac:dyDescent="0.3">
      <c r="A36" s="2">
        <v>2016</v>
      </c>
      <c r="B36" s="2">
        <v>9</v>
      </c>
      <c r="C36" s="2" t="s">
        <v>7</v>
      </c>
      <c r="D36" s="1">
        <v>71328239.459999993</v>
      </c>
      <c r="E36" s="13">
        <v>282</v>
      </c>
    </row>
    <row r="37" spans="1:5" x14ac:dyDescent="0.3">
      <c r="A37" s="2">
        <v>2016</v>
      </c>
      <c r="B37" s="2">
        <v>9</v>
      </c>
      <c r="C37" s="2" t="s">
        <v>6</v>
      </c>
      <c r="D37" s="1">
        <v>10319855</v>
      </c>
      <c r="E37" s="13">
        <v>63</v>
      </c>
    </row>
    <row r="38" spans="1:5" x14ac:dyDescent="0.3">
      <c r="A38" s="2">
        <v>2016</v>
      </c>
      <c r="B38" s="2">
        <v>10</v>
      </c>
      <c r="C38" s="2" t="s">
        <v>5</v>
      </c>
      <c r="D38" s="1">
        <v>572711023.92999995</v>
      </c>
      <c r="E38" s="13">
        <v>10663</v>
      </c>
    </row>
    <row r="39" spans="1:5" x14ac:dyDescent="0.3">
      <c r="A39" s="2">
        <v>2016</v>
      </c>
      <c r="B39" s="2">
        <v>10</v>
      </c>
      <c r="C39" s="2" t="s">
        <v>8</v>
      </c>
      <c r="D39" s="1">
        <v>86406145.189999998</v>
      </c>
      <c r="E39" s="13">
        <v>166</v>
      </c>
    </row>
    <row r="40" spans="1:5" x14ac:dyDescent="0.3">
      <c r="A40" s="2">
        <v>2016</v>
      </c>
      <c r="B40" s="2">
        <v>10</v>
      </c>
      <c r="C40" s="2" t="s">
        <v>7</v>
      </c>
      <c r="D40" s="1">
        <v>70440494.785400003</v>
      </c>
      <c r="E40" s="13">
        <v>311</v>
      </c>
    </row>
    <row r="41" spans="1:5" x14ac:dyDescent="0.3">
      <c r="A41" s="2">
        <v>2016</v>
      </c>
      <c r="B41" s="2">
        <v>10</v>
      </c>
      <c r="C41" s="2" t="s">
        <v>6</v>
      </c>
      <c r="D41" s="1">
        <v>11685561</v>
      </c>
      <c r="E41" s="13">
        <v>67</v>
      </c>
    </row>
    <row r="42" spans="1:5" x14ac:dyDescent="0.3">
      <c r="A42" s="2">
        <v>2016</v>
      </c>
      <c r="B42" s="2">
        <v>11</v>
      </c>
      <c r="C42" s="2" t="s">
        <v>5</v>
      </c>
      <c r="D42" s="1">
        <v>594472494.88</v>
      </c>
      <c r="E42" s="13">
        <v>10950</v>
      </c>
    </row>
    <row r="43" spans="1:5" x14ac:dyDescent="0.3">
      <c r="A43" s="2">
        <v>2016</v>
      </c>
      <c r="B43" s="2">
        <v>11</v>
      </c>
      <c r="C43" s="2" t="s">
        <v>8</v>
      </c>
      <c r="D43" s="1">
        <v>94805966.980000004</v>
      </c>
      <c r="E43" s="13">
        <v>176</v>
      </c>
    </row>
    <row r="44" spans="1:5" x14ac:dyDescent="0.3">
      <c r="A44" s="2">
        <v>2016</v>
      </c>
      <c r="B44" s="2">
        <v>11</v>
      </c>
      <c r="C44" s="2" t="s">
        <v>7</v>
      </c>
      <c r="D44" s="1">
        <v>72584559.833199993</v>
      </c>
      <c r="E44" s="13">
        <v>305</v>
      </c>
    </row>
    <row r="45" spans="1:5" x14ac:dyDescent="0.3">
      <c r="A45" s="2">
        <v>2016</v>
      </c>
      <c r="B45" s="2">
        <v>11</v>
      </c>
      <c r="C45" s="2" t="s">
        <v>6</v>
      </c>
      <c r="D45" s="1">
        <v>16000208</v>
      </c>
      <c r="E45" s="13">
        <v>91</v>
      </c>
    </row>
    <row r="46" spans="1:5" x14ac:dyDescent="0.3">
      <c r="A46" s="2">
        <v>2016</v>
      </c>
      <c r="B46" s="2">
        <v>12</v>
      </c>
      <c r="C46" s="2" t="s">
        <v>5</v>
      </c>
      <c r="D46" s="1">
        <v>324096969.31</v>
      </c>
      <c r="E46" s="13">
        <v>6013</v>
      </c>
    </row>
    <row r="47" spans="1:5" x14ac:dyDescent="0.3">
      <c r="A47" s="2">
        <v>2016</v>
      </c>
      <c r="B47" s="2">
        <v>12</v>
      </c>
      <c r="C47" s="2" t="s">
        <v>8</v>
      </c>
      <c r="D47" s="1">
        <v>155935730.46000001</v>
      </c>
      <c r="E47" s="13">
        <v>286</v>
      </c>
    </row>
    <row r="48" spans="1:5" x14ac:dyDescent="0.3">
      <c r="A48" s="2">
        <v>2016</v>
      </c>
      <c r="B48" s="2">
        <v>12</v>
      </c>
      <c r="C48" s="2" t="s">
        <v>7</v>
      </c>
      <c r="D48" s="1">
        <v>110163358.37</v>
      </c>
      <c r="E48" s="13">
        <v>476</v>
      </c>
    </row>
    <row r="49" spans="1:5" x14ac:dyDescent="0.3">
      <c r="A49" s="2">
        <v>2016</v>
      </c>
      <c r="B49" s="2">
        <v>12</v>
      </c>
      <c r="C49" s="2" t="s">
        <v>6</v>
      </c>
      <c r="D49" s="1">
        <v>13001399</v>
      </c>
      <c r="E49" s="13">
        <v>74</v>
      </c>
    </row>
    <row r="50" spans="1:5" x14ac:dyDescent="0.3">
      <c r="A50" s="2">
        <v>2017</v>
      </c>
      <c r="B50" s="2">
        <v>1</v>
      </c>
      <c r="C50" s="2" t="s">
        <v>5</v>
      </c>
      <c r="D50" s="1">
        <v>604407593.76999998</v>
      </c>
      <c r="E50" s="13">
        <v>10841</v>
      </c>
    </row>
    <row r="51" spans="1:5" x14ac:dyDescent="0.3">
      <c r="A51" s="2">
        <v>2017</v>
      </c>
      <c r="B51" s="2">
        <v>1</v>
      </c>
      <c r="C51" s="2" t="s">
        <v>8</v>
      </c>
      <c r="D51" s="1">
        <v>8025174.0999999996</v>
      </c>
      <c r="E51" s="13">
        <v>13</v>
      </c>
    </row>
    <row r="52" spans="1:5" x14ac:dyDescent="0.3">
      <c r="A52" s="2">
        <v>2017</v>
      </c>
      <c r="B52" s="2">
        <v>1</v>
      </c>
      <c r="C52" s="2" t="s">
        <v>7</v>
      </c>
      <c r="D52" s="1">
        <v>15601358</v>
      </c>
      <c r="E52" s="13">
        <v>61</v>
      </c>
    </row>
    <row r="53" spans="1:5" x14ac:dyDescent="0.3">
      <c r="A53" s="2">
        <v>2017</v>
      </c>
      <c r="B53" s="2">
        <v>1</v>
      </c>
      <c r="C53" s="2" t="s">
        <v>6</v>
      </c>
      <c r="D53" s="1">
        <v>12452097</v>
      </c>
      <c r="E53" s="13">
        <v>68</v>
      </c>
    </row>
    <row r="54" spans="1:5" x14ac:dyDescent="0.3">
      <c r="A54" s="2">
        <v>2017</v>
      </c>
      <c r="B54" s="2">
        <v>2</v>
      </c>
      <c r="C54" s="2" t="s">
        <v>5</v>
      </c>
      <c r="D54" s="1">
        <v>582212503.53999996</v>
      </c>
      <c r="E54" s="13">
        <v>10422</v>
      </c>
    </row>
    <row r="55" spans="1:5" x14ac:dyDescent="0.3">
      <c r="A55" s="2">
        <v>2017</v>
      </c>
      <c r="B55" s="2">
        <v>2</v>
      </c>
      <c r="C55" s="2" t="s">
        <v>8</v>
      </c>
      <c r="D55" s="1">
        <v>39633481.450000003</v>
      </c>
      <c r="E55" s="13">
        <v>71</v>
      </c>
    </row>
    <row r="56" spans="1:5" x14ac:dyDescent="0.3">
      <c r="A56" s="2">
        <v>2017</v>
      </c>
      <c r="B56" s="2">
        <v>2</v>
      </c>
      <c r="C56" s="2" t="s">
        <v>7</v>
      </c>
      <c r="D56" s="1">
        <v>44779637.372900002</v>
      </c>
      <c r="E56" s="13">
        <v>165</v>
      </c>
    </row>
    <row r="57" spans="1:5" x14ac:dyDescent="0.3">
      <c r="A57" s="2">
        <v>2017</v>
      </c>
      <c r="B57" s="2">
        <v>2</v>
      </c>
      <c r="C57" s="2" t="s">
        <v>6</v>
      </c>
      <c r="D57" s="1">
        <v>11505577</v>
      </c>
      <c r="E57" s="13">
        <v>61</v>
      </c>
    </row>
    <row r="58" spans="1:5" x14ac:dyDescent="0.3">
      <c r="A58" s="2">
        <v>2017</v>
      </c>
      <c r="B58" s="2">
        <v>3</v>
      </c>
      <c r="C58" s="2" t="s">
        <v>5</v>
      </c>
      <c r="D58" s="1">
        <v>651185061.64999998</v>
      </c>
      <c r="E58" s="13">
        <v>12189</v>
      </c>
    </row>
    <row r="59" spans="1:5" x14ac:dyDescent="0.3">
      <c r="A59" s="2">
        <v>2017</v>
      </c>
      <c r="B59" s="2">
        <v>3</v>
      </c>
      <c r="C59" s="2" t="s">
        <v>8</v>
      </c>
      <c r="D59" s="1">
        <v>64842248.039999999</v>
      </c>
      <c r="E59" s="13">
        <v>115</v>
      </c>
    </row>
    <row r="60" spans="1:5" x14ac:dyDescent="0.3">
      <c r="A60" s="2">
        <v>2017</v>
      </c>
      <c r="B60" s="2">
        <v>3</v>
      </c>
      <c r="C60" s="2" t="s">
        <v>7</v>
      </c>
      <c r="D60" s="1">
        <v>89998580.369499996</v>
      </c>
      <c r="E60" s="13">
        <v>326</v>
      </c>
    </row>
    <row r="61" spans="1:5" x14ac:dyDescent="0.3">
      <c r="A61" s="2">
        <v>2017</v>
      </c>
      <c r="B61" s="2">
        <v>3</v>
      </c>
      <c r="C61" s="2" t="s">
        <v>6</v>
      </c>
      <c r="D61" s="1">
        <v>13085810</v>
      </c>
      <c r="E61" s="13">
        <v>79</v>
      </c>
    </row>
    <row r="62" spans="1:5" x14ac:dyDescent="0.3">
      <c r="A62" s="2">
        <v>2017</v>
      </c>
      <c r="B62" s="2">
        <v>4</v>
      </c>
      <c r="C62" s="2" t="s">
        <v>5</v>
      </c>
      <c r="D62" s="1">
        <v>389939649.18000001</v>
      </c>
      <c r="E62" s="13">
        <v>6823</v>
      </c>
    </row>
    <row r="63" spans="1:5" x14ac:dyDescent="0.3">
      <c r="A63" s="2">
        <v>2017</v>
      </c>
      <c r="B63" s="2">
        <v>4</v>
      </c>
      <c r="C63" s="2" t="s">
        <v>8</v>
      </c>
      <c r="D63" s="1">
        <v>34930057.020000003</v>
      </c>
      <c r="E63" s="13">
        <v>64</v>
      </c>
    </row>
    <row r="64" spans="1:5" x14ac:dyDescent="0.3">
      <c r="A64" s="2">
        <v>2017</v>
      </c>
      <c r="B64" s="2">
        <v>4</v>
      </c>
      <c r="C64" s="2" t="s">
        <v>7</v>
      </c>
      <c r="D64" s="1">
        <v>40267639.286300004</v>
      </c>
      <c r="E64" s="13">
        <v>155</v>
      </c>
    </row>
    <row r="65" spans="1:5" x14ac:dyDescent="0.3">
      <c r="A65" s="2">
        <v>2017</v>
      </c>
      <c r="B65" s="2">
        <v>4</v>
      </c>
      <c r="C65" s="2" t="s">
        <v>6</v>
      </c>
      <c r="D65" s="1">
        <v>4488299</v>
      </c>
      <c r="E65" s="13">
        <v>26</v>
      </c>
    </row>
    <row r="66" spans="1:5" x14ac:dyDescent="0.3">
      <c r="A66" s="2">
        <v>2017</v>
      </c>
      <c r="B66" s="2">
        <v>5</v>
      </c>
      <c r="C66" s="2" t="s">
        <v>5</v>
      </c>
      <c r="D66" s="1">
        <v>703461401.48000002</v>
      </c>
      <c r="E66" s="13">
        <v>12492</v>
      </c>
    </row>
    <row r="67" spans="1:5" x14ac:dyDescent="0.3">
      <c r="A67" s="2">
        <v>2017</v>
      </c>
      <c r="B67" s="2">
        <v>5</v>
      </c>
      <c r="C67" s="2" t="s">
        <v>8</v>
      </c>
      <c r="D67" s="1">
        <v>74215649.349999994</v>
      </c>
      <c r="E67" s="13">
        <v>134</v>
      </c>
    </row>
    <row r="68" spans="1:5" x14ac:dyDescent="0.3">
      <c r="A68" s="2">
        <v>2017</v>
      </c>
      <c r="B68" s="2">
        <v>5</v>
      </c>
      <c r="C68" s="2" t="s">
        <v>7</v>
      </c>
      <c r="D68" s="1">
        <v>69484205.3301</v>
      </c>
      <c r="E68" s="13">
        <v>281</v>
      </c>
    </row>
    <row r="69" spans="1:5" x14ac:dyDescent="0.3">
      <c r="A69" s="2">
        <v>2017</v>
      </c>
      <c r="B69" s="2">
        <v>5</v>
      </c>
      <c r="C69" s="2" t="s">
        <v>6</v>
      </c>
      <c r="D69" s="1">
        <v>12951810</v>
      </c>
      <c r="E69" s="13">
        <v>76</v>
      </c>
    </row>
    <row r="70" spans="1:5" x14ac:dyDescent="0.3">
      <c r="A70" s="2">
        <v>2017</v>
      </c>
      <c r="B70" s="2">
        <v>6</v>
      </c>
      <c r="C70" s="2" t="s">
        <v>5</v>
      </c>
      <c r="D70" s="1">
        <v>609001303.73000002</v>
      </c>
      <c r="E70" s="13">
        <v>11244</v>
      </c>
    </row>
    <row r="71" spans="1:5" x14ac:dyDescent="0.3">
      <c r="A71" s="2">
        <v>2017</v>
      </c>
      <c r="B71" s="2">
        <v>6</v>
      </c>
      <c r="C71" s="2" t="s">
        <v>8</v>
      </c>
      <c r="D71" s="1">
        <v>94573890.359999999</v>
      </c>
      <c r="E71" s="13">
        <v>167</v>
      </c>
    </row>
    <row r="72" spans="1:5" x14ac:dyDescent="0.3">
      <c r="A72" s="2">
        <v>2017</v>
      </c>
      <c r="B72" s="2">
        <v>6</v>
      </c>
      <c r="C72" s="2" t="s">
        <v>7</v>
      </c>
      <c r="D72" s="1">
        <v>85240267.808400005</v>
      </c>
      <c r="E72" s="13">
        <v>332</v>
      </c>
    </row>
    <row r="73" spans="1:5" x14ac:dyDescent="0.3">
      <c r="A73" s="2">
        <v>2017</v>
      </c>
      <c r="B73" s="2">
        <v>6</v>
      </c>
      <c r="C73" s="2" t="s">
        <v>6</v>
      </c>
      <c r="D73" s="1">
        <v>8972750</v>
      </c>
      <c r="E73" s="13">
        <v>63</v>
      </c>
    </row>
    <row r="74" spans="1:5" x14ac:dyDescent="0.3">
      <c r="A74" s="2">
        <v>2017</v>
      </c>
      <c r="B74" s="2">
        <v>7</v>
      </c>
      <c r="C74" s="2" t="s">
        <v>5</v>
      </c>
      <c r="D74" s="1">
        <v>592285232.14999998</v>
      </c>
      <c r="E74" s="13">
        <v>10796</v>
      </c>
    </row>
    <row r="75" spans="1:5" x14ac:dyDescent="0.3">
      <c r="A75" s="2">
        <v>2017</v>
      </c>
      <c r="B75" s="2">
        <v>7</v>
      </c>
      <c r="C75" s="2" t="s">
        <v>8</v>
      </c>
      <c r="D75" s="1">
        <v>80217247.959999993</v>
      </c>
      <c r="E75" s="13">
        <v>149</v>
      </c>
    </row>
    <row r="76" spans="1:5" x14ac:dyDescent="0.3">
      <c r="A76" s="2">
        <v>2017</v>
      </c>
      <c r="B76" s="2">
        <v>7</v>
      </c>
      <c r="C76" s="2" t="s">
        <v>7</v>
      </c>
      <c r="D76" s="1">
        <v>89946340.589200005</v>
      </c>
      <c r="E76" s="13">
        <v>358</v>
      </c>
    </row>
    <row r="77" spans="1:5" x14ac:dyDescent="0.3">
      <c r="A77" s="2">
        <v>2017</v>
      </c>
      <c r="B77" s="2">
        <v>7</v>
      </c>
      <c r="C77" s="2" t="s">
        <v>6</v>
      </c>
      <c r="D77" s="1">
        <v>8294190</v>
      </c>
      <c r="E77" s="13">
        <v>55</v>
      </c>
    </row>
    <row r="78" spans="1:5" x14ac:dyDescent="0.3">
      <c r="A78" s="2">
        <v>2017</v>
      </c>
      <c r="B78" s="2">
        <v>8</v>
      </c>
      <c r="C78" s="2" t="s">
        <v>5</v>
      </c>
      <c r="D78" s="1">
        <v>566561182.79999995</v>
      </c>
      <c r="E78" s="13">
        <v>10015</v>
      </c>
    </row>
    <row r="79" spans="1:5" x14ac:dyDescent="0.3">
      <c r="A79" s="2">
        <v>2017</v>
      </c>
      <c r="B79" s="2">
        <v>8</v>
      </c>
      <c r="C79" s="2" t="s">
        <v>8</v>
      </c>
      <c r="D79" s="1">
        <v>80632328.900000006</v>
      </c>
      <c r="E79" s="13">
        <v>151</v>
      </c>
    </row>
    <row r="80" spans="1:5" x14ac:dyDescent="0.3">
      <c r="A80" s="2">
        <v>2017</v>
      </c>
      <c r="B80" s="2">
        <v>8</v>
      </c>
      <c r="C80" s="2" t="s">
        <v>7</v>
      </c>
      <c r="D80" s="1">
        <v>89723665.832900003</v>
      </c>
      <c r="E80" s="13">
        <v>345</v>
      </c>
    </row>
    <row r="81" spans="1:5" x14ac:dyDescent="0.3">
      <c r="A81" s="2">
        <v>2017</v>
      </c>
      <c r="B81" s="2">
        <v>8</v>
      </c>
      <c r="C81" s="2" t="s">
        <v>6</v>
      </c>
      <c r="D81" s="1">
        <v>10838294</v>
      </c>
      <c r="E81" s="13">
        <v>63</v>
      </c>
    </row>
    <row r="82" spans="1:5" x14ac:dyDescent="0.3">
      <c r="A82" s="2">
        <v>2017</v>
      </c>
      <c r="B82" s="2">
        <v>9</v>
      </c>
      <c r="C82" s="2" t="s">
        <v>5</v>
      </c>
      <c r="D82" s="1">
        <v>507616082.26999998</v>
      </c>
      <c r="E82" s="13">
        <v>9077</v>
      </c>
    </row>
    <row r="83" spans="1:5" x14ac:dyDescent="0.3">
      <c r="A83" s="2">
        <v>2017</v>
      </c>
      <c r="B83" s="2">
        <v>9</v>
      </c>
      <c r="C83" s="2" t="s">
        <v>8</v>
      </c>
      <c r="D83" s="1">
        <v>80353346.810000002</v>
      </c>
      <c r="E83" s="13">
        <v>149</v>
      </c>
    </row>
    <row r="84" spans="1:5" x14ac:dyDescent="0.3">
      <c r="A84" s="2">
        <v>2017</v>
      </c>
      <c r="B84" s="2">
        <v>9</v>
      </c>
      <c r="C84" s="2" t="s">
        <v>7</v>
      </c>
      <c r="D84" s="1">
        <v>73806678.4208</v>
      </c>
      <c r="E84" s="13">
        <v>300</v>
      </c>
    </row>
    <row r="85" spans="1:5" x14ac:dyDescent="0.3">
      <c r="A85" s="2">
        <v>2017</v>
      </c>
      <c r="B85" s="2">
        <v>9</v>
      </c>
      <c r="C85" s="2" t="s">
        <v>6</v>
      </c>
      <c r="D85" s="1">
        <v>6168080</v>
      </c>
      <c r="E85" s="13">
        <v>38</v>
      </c>
    </row>
    <row r="86" spans="1:5" x14ac:dyDescent="0.3">
      <c r="A86" s="2">
        <v>2017</v>
      </c>
      <c r="B86" s="2">
        <v>10</v>
      </c>
      <c r="C86" s="2" t="s">
        <v>5</v>
      </c>
      <c r="D86" s="1">
        <v>610827457</v>
      </c>
      <c r="E86" s="13">
        <v>11013</v>
      </c>
    </row>
    <row r="87" spans="1:5" x14ac:dyDescent="0.3">
      <c r="A87" s="2">
        <v>2017</v>
      </c>
      <c r="B87" s="2">
        <v>10</v>
      </c>
      <c r="C87" s="2" t="s">
        <v>8</v>
      </c>
      <c r="D87" s="1">
        <v>84023472.450000003</v>
      </c>
      <c r="E87" s="13">
        <v>155</v>
      </c>
    </row>
    <row r="88" spans="1:5" x14ac:dyDescent="0.3">
      <c r="A88" s="2">
        <v>2017</v>
      </c>
      <c r="B88" s="2">
        <v>10</v>
      </c>
      <c r="C88" s="2" t="s">
        <v>7</v>
      </c>
      <c r="D88" s="1">
        <v>69945271.769999996</v>
      </c>
      <c r="E88" s="13">
        <v>290</v>
      </c>
    </row>
    <row r="89" spans="1:5" x14ac:dyDescent="0.3">
      <c r="A89" s="2">
        <v>2017</v>
      </c>
      <c r="B89" s="2">
        <v>10</v>
      </c>
      <c r="C89" s="2" t="s">
        <v>6</v>
      </c>
      <c r="D89" s="1">
        <v>6591750</v>
      </c>
      <c r="E89" s="13">
        <v>44</v>
      </c>
    </row>
    <row r="90" spans="1:5" x14ac:dyDescent="0.3">
      <c r="A90" s="2">
        <v>2017</v>
      </c>
      <c r="B90" s="2">
        <v>11</v>
      </c>
      <c r="C90" s="2" t="s">
        <v>5</v>
      </c>
      <c r="D90" s="1">
        <v>579300764.67999995</v>
      </c>
      <c r="E90" s="13">
        <v>10489</v>
      </c>
    </row>
    <row r="91" spans="1:5" x14ac:dyDescent="0.3">
      <c r="A91" s="2">
        <v>2017</v>
      </c>
      <c r="B91" s="2">
        <v>11</v>
      </c>
      <c r="C91" s="2" t="s">
        <v>8</v>
      </c>
      <c r="D91" s="1">
        <v>77818459.359999999</v>
      </c>
      <c r="E91" s="13">
        <v>139</v>
      </c>
    </row>
    <row r="92" spans="1:5" x14ac:dyDescent="0.3">
      <c r="A92" s="2">
        <v>2017</v>
      </c>
      <c r="B92" s="2">
        <v>11</v>
      </c>
      <c r="C92" s="2" t="s">
        <v>7</v>
      </c>
      <c r="D92" s="1">
        <v>79760904.540000007</v>
      </c>
      <c r="E92" s="13">
        <v>302</v>
      </c>
    </row>
    <row r="93" spans="1:5" x14ac:dyDescent="0.3">
      <c r="A93" s="2">
        <v>2017</v>
      </c>
      <c r="B93" s="2">
        <v>11</v>
      </c>
      <c r="C93" s="2" t="s">
        <v>6</v>
      </c>
      <c r="D93" s="1">
        <v>11280740</v>
      </c>
      <c r="E93" s="13">
        <v>73</v>
      </c>
    </row>
    <row r="94" spans="1:5" x14ac:dyDescent="0.3">
      <c r="A94" s="2">
        <v>2017</v>
      </c>
      <c r="B94" s="2">
        <v>12</v>
      </c>
      <c r="C94" s="2" t="s">
        <v>5</v>
      </c>
      <c r="D94" s="1">
        <v>345863795.51999998</v>
      </c>
      <c r="E94" s="13">
        <v>6168</v>
      </c>
    </row>
    <row r="95" spans="1:5" x14ac:dyDescent="0.3">
      <c r="A95" s="2">
        <v>2017</v>
      </c>
      <c r="B95" s="2">
        <v>12</v>
      </c>
      <c r="C95" s="2" t="s">
        <v>8</v>
      </c>
      <c r="D95" s="1">
        <v>116637210.23</v>
      </c>
      <c r="E95" s="13">
        <v>213</v>
      </c>
    </row>
    <row r="96" spans="1:5" x14ac:dyDescent="0.3">
      <c r="A96" s="2">
        <v>2017</v>
      </c>
      <c r="B96" s="2">
        <v>12</v>
      </c>
      <c r="C96" s="2" t="s">
        <v>7</v>
      </c>
      <c r="D96" s="1">
        <v>90773193.823799998</v>
      </c>
      <c r="E96" s="13">
        <v>381</v>
      </c>
    </row>
    <row r="97" spans="1:5" x14ac:dyDescent="0.3">
      <c r="A97" s="2">
        <v>2017</v>
      </c>
      <c r="B97" s="2">
        <v>12</v>
      </c>
      <c r="C97" s="2" t="s">
        <v>6</v>
      </c>
      <c r="D97" s="1">
        <v>9593449</v>
      </c>
      <c r="E97" s="13">
        <v>56</v>
      </c>
    </row>
    <row r="98" spans="1:5" x14ac:dyDescent="0.3">
      <c r="A98" s="2">
        <v>2018</v>
      </c>
      <c r="B98" s="2">
        <v>1</v>
      </c>
      <c r="C98" s="2" t="s">
        <v>5</v>
      </c>
      <c r="D98" s="1">
        <v>593467881.32000005</v>
      </c>
      <c r="E98" s="13">
        <v>10306</v>
      </c>
    </row>
    <row r="99" spans="1:5" x14ac:dyDescent="0.3">
      <c r="A99" s="2">
        <v>2018</v>
      </c>
      <c r="B99" s="2">
        <v>1</v>
      </c>
      <c r="C99" s="2" t="s">
        <v>8</v>
      </c>
      <c r="D99" s="1">
        <v>430000</v>
      </c>
      <c r="E99" s="13">
        <v>0</v>
      </c>
    </row>
    <row r="100" spans="1:5" x14ac:dyDescent="0.3">
      <c r="A100" s="2">
        <v>2018</v>
      </c>
      <c r="B100" s="2">
        <v>1</v>
      </c>
      <c r="C100" s="2" t="s">
        <v>7</v>
      </c>
      <c r="D100" s="1">
        <v>758000</v>
      </c>
      <c r="E100" s="13">
        <v>2</v>
      </c>
    </row>
    <row r="101" spans="1:5" x14ac:dyDescent="0.3">
      <c r="A101" s="2">
        <v>2018</v>
      </c>
      <c r="B101" s="2">
        <v>1</v>
      </c>
      <c r="C101" s="2" t="s">
        <v>6</v>
      </c>
      <c r="D101" s="1">
        <v>4861850</v>
      </c>
      <c r="E101" s="13">
        <v>26</v>
      </c>
    </row>
    <row r="102" spans="1:5" x14ac:dyDescent="0.3">
      <c r="A102" s="2">
        <v>2018</v>
      </c>
      <c r="B102" s="2">
        <v>2</v>
      </c>
      <c r="C102" s="2" t="s">
        <v>5</v>
      </c>
      <c r="D102" s="1">
        <v>610637151.20000005</v>
      </c>
      <c r="E102" s="13">
        <v>10464</v>
      </c>
    </row>
    <row r="103" spans="1:5" x14ac:dyDescent="0.3">
      <c r="A103" s="2">
        <v>2018</v>
      </c>
      <c r="B103" s="2">
        <v>2</v>
      </c>
      <c r="C103" s="2" t="s">
        <v>8</v>
      </c>
      <c r="D103" s="1">
        <v>24415609.57</v>
      </c>
      <c r="E103" s="13">
        <v>43</v>
      </c>
    </row>
    <row r="104" spans="1:5" x14ac:dyDescent="0.3">
      <c r="A104" s="2">
        <v>2018</v>
      </c>
      <c r="B104" s="2">
        <v>2</v>
      </c>
      <c r="C104" s="2" t="s">
        <v>7</v>
      </c>
      <c r="D104" s="1">
        <v>40328769.960000001</v>
      </c>
      <c r="E104" s="13">
        <v>144</v>
      </c>
    </row>
    <row r="105" spans="1:5" x14ac:dyDescent="0.3">
      <c r="A105" s="2">
        <v>2018</v>
      </c>
      <c r="B105" s="2">
        <v>2</v>
      </c>
      <c r="C105" s="2" t="s">
        <v>6</v>
      </c>
      <c r="D105" s="1">
        <v>9983000</v>
      </c>
      <c r="E105" s="13">
        <v>62</v>
      </c>
    </row>
    <row r="106" spans="1:5" x14ac:dyDescent="0.3">
      <c r="A106" s="2">
        <v>2018</v>
      </c>
      <c r="B106" s="2">
        <v>3</v>
      </c>
      <c r="C106" s="2" t="s">
        <v>5</v>
      </c>
      <c r="D106" s="1">
        <v>528672512.00999999</v>
      </c>
      <c r="E106" s="13">
        <v>9299</v>
      </c>
    </row>
    <row r="107" spans="1:5" x14ac:dyDescent="0.3">
      <c r="A107" s="2">
        <v>2018</v>
      </c>
      <c r="B107" s="2">
        <v>3</v>
      </c>
      <c r="C107" s="2" t="s">
        <v>8</v>
      </c>
      <c r="D107" s="1">
        <v>67273397.680000007</v>
      </c>
      <c r="E107" s="13">
        <v>111</v>
      </c>
    </row>
    <row r="108" spans="1:5" x14ac:dyDescent="0.3">
      <c r="A108" s="2">
        <v>2018</v>
      </c>
      <c r="B108" s="2">
        <v>3</v>
      </c>
      <c r="C108" s="2" t="s">
        <v>7</v>
      </c>
      <c r="D108" s="1">
        <v>76418502.559300005</v>
      </c>
      <c r="E108" s="13">
        <v>280</v>
      </c>
    </row>
    <row r="109" spans="1:5" x14ac:dyDescent="0.3">
      <c r="A109" s="2">
        <v>2018</v>
      </c>
      <c r="B109" s="2">
        <v>3</v>
      </c>
      <c r="C109" s="2" t="s">
        <v>6</v>
      </c>
      <c r="D109" s="1">
        <v>9603500</v>
      </c>
      <c r="E109" s="13">
        <v>56</v>
      </c>
    </row>
    <row r="110" spans="1:5" x14ac:dyDescent="0.3">
      <c r="A110" s="2">
        <v>2018</v>
      </c>
      <c r="B110" s="2">
        <v>4</v>
      </c>
      <c r="C110" s="2" t="s">
        <v>5</v>
      </c>
      <c r="D110" s="1">
        <v>583872299.90999997</v>
      </c>
      <c r="E110" s="13">
        <v>9890</v>
      </c>
    </row>
    <row r="111" spans="1:5" x14ac:dyDescent="0.3">
      <c r="A111" s="2">
        <v>2018</v>
      </c>
      <c r="B111" s="2">
        <v>4</v>
      </c>
      <c r="C111" s="2" t="s">
        <v>8</v>
      </c>
      <c r="D111" s="1">
        <v>65410920.439999998</v>
      </c>
      <c r="E111" s="13">
        <v>117</v>
      </c>
    </row>
    <row r="112" spans="1:5" x14ac:dyDescent="0.3">
      <c r="A112" s="2">
        <v>2018</v>
      </c>
      <c r="B112" s="2">
        <v>4</v>
      </c>
      <c r="C112" s="2" t="s">
        <v>7</v>
      </c>
      <c r="D112" s="1">
        <v>62881742.862599999</v>
      </c>
      <c r="E112" s="13">
        <v>236</v>
      </c>
    </row>
    <row r="113" spans="1:5" x14ac:dyDescent="0.3">
      <c r="A113" s="2">
        <v>2018</v>
      </c>
      <c r="B113" s="2">
        <v>4</v>
      </c>
      <c r="C113" s="2" t="s">
        <v>6</v>
      </c>
      <c r="D113" s="1">
        <v>6751973</v>
      </c>
      <c r="E113" s="13">
        <v>44</v>
      </c>
    </row>
    <row r="114" spans="1:5" x14ac:dyDescent="0.3">
      <c r="A114" s="2">
        <v>2018</v>
      </c>
      <c r="B114" s="2">
        <v>5</v>
      </c>
      <c r="C114" s="2" t="s">
        <v>5</v>
      </c>
      <c r="D114" s="1">
        <v>668301840.55999994</v>
      </c>
      <c r="E114" s="13">
        <v>11221</v>
      </c>
    </row>
    <row r="115" spans="1:5" x14ac:dyDescent="0.3">
      <c r="A115" s="2">
        <v>2018</v>
      </c>
      <c r="B115" s="2">
        <v>5</v>
      </c>
      <c r="C115" s="2" t="s">
        <v>8</v>
      </c>
      <c r="D115" s="1">
        <v>76817005.950000003</v>
      </c>
      <c r="E115" s="13">
        <v>140</v>
      </c>
    </row>
    <row r="116" spans="1:5" x14ac:dyDescent="0.3">
      <c r="A116" s="2">
        <v>2018</v>
      </c>
      <c r="B116" s="2">
        <v>5</v>
      </c>
      <c r="C116" s="2" t="s">
        <v>7</v>
      </c>
      <c r="D116" s="1">
        <v>80047012.939999998</v>
      </c>
      <c r="E116" s="13">
        <v>290</v>
      </c>
    </row>
    <row r="117" spans="1:5" x14ac:dyDescent="0.3">
      <c r="A117" s="2">
        <v>2018</v>
      </c>
      <c r="B117" s="2">
        <v>5</v>
      </c>
      <c r="C117" s="2" t="s">
        <v>6</v>
      </c>
      <c r="D117" s="1">
        <v>9149080</v>
      </c>
      <c r="E117" s="13">
        <v>55</v>
      </c>
    </row>
    <row r="118" spans="1:5" x14ac:dyDescent="0.3">
      <c r="A118" s="2">
        <v>2018</v>
      </c>
      <c r="B118" s="2">
        <v>6</v>
      </c>
      <c r="C118" s="2" t="s">
        <v>5</v>
      </c>
      <c r="D118" s="1">
        <v>569209549.78999996</v>
      </c>
      <c r="E118" s="13">
        <v>9542</v>
      </c>
    </row>
    <row r="119" spans="1:5" x14ac:dyDescent="0.3">
      <c r="A119" s="2">
        <v>2018</v>
      </c>
      <c r="B119" s="2">
        <v>6</v>
      </c>
      <c r="C119" s="2" t="s">
        <v>8</v>
      </c>
      <c r="D119" s="1">
        <v>82736531.879999995</v>
      </c>
      <c r="E119" s="13">
        <v>143</v>
      </c>
    </row>
    <row r="120" spans="1:5" x14ac:dyDescent="0.3">
      <c r="A120" s="2">
        <v>2018</v>
      </c>
      <c r="B120" s="2">
        <v>6</v>
      </c>
      <c r="C120" s="2" t="s">
        <v>7</v>
      </c>
      <c r="D120" s="1">
        <v>79721713.7553</v>
      </c>
      <c r="E120" s="13">
        <v>314</v>
      </c>
    </row>
    <row r="121" spans="1:5" x14ac:dyDescent="0.3">
      <c r="A121" s="2">
        <v>2018</v>
      </c>
      <c r="B121" s="2">
        <v>6</v>
      </c>
      <c r="C121" s="2" t="s">
        <v>6</v>
      </c>
      <c r="D121" s="1">
        <v>9117900</v>
      </c>
      <c r="E121" s="13">
        <v>54</v>
      </c>
    </row>
    <row r="122" spans="1:5" x14ac:dyDescent="0.3">
      <c r="A122" s="2">
        <v>2018</v>
      </c>
      <c r="B122" s="2">
        <v>7</v>
      </c>
      <c r="C122" s="2" t="s">
        <v>5</v>
      </c>
      <c r="D122" s="1">
        <v>622936985.40999997</v>
      </c>
      <c r="E122" s="13">
        <v>10874</v>
      </c>
    </row>
    <row r="123" spans="1:5" x14ac:dyDescent="0.3">
      <c r="A123" s="2">
        <v>2018</v>
      </c>
      <c r="B123" s="2">
        <v>7</v>
      </c>
      <c r="C123" s="2" t="s">
        <v>8</v>
      </c>
      <c r="D123" s="1">
        <v>85612325.370000005</v>
      </c>
      <c r="E123" s="13">
        <v>141</v>
      </c>
    </row>
    <row r="124" spans="1:5" x14ac:dyDescent="0.3">
      <c r="A124" s="2">
        <v>2018</v>
      </c>
      <c r="B124" s="2">
        <v>7</v>
      </c>
      <c r="C124" s="2" t="s">
        <v>7</v>
      </c>
      <c r="D124" s="1">
        <v>97393942.0088</v>
      </c>
      <c r="E124" s="13">
        <v>354</v>
      </c>
    </row>
    <row r="125" spans="1:5" x14ac:dyDescent="0.3">
      <c r="A125" s="2">
        <v>2018</v>
      </c>
      <c r="B125" s="2">
        <v>7</v>
      </c>
      <c r="C125" s="2" t="s">
        <v>6</v>
      </c>
      <c r="D125" s="1">
        <v>8300968</v>
      </c>
      <c r="E125" s="13">
        <v>47</v>
      </c>
    </row>
    <row r="126" spans="1:5" x14ac:dyDescent="0.3">
      <c r="A126" s="2">
        <v>2018</v>
      </c>
      <c r="B126" s="2">
        <v>8</v>
      </c>
      <c r="C126" s="2" t="s">
        <v>5</v>
      </c>
      <c r="D126" s="1">
        <v>600665688.67999995</v>
      </c>
      <c r="E126" s="13">
        <v>10108</v>
      </c>
    </row>
    <row r="127" spans="1:5" x14ac:dyDescent="0.3">
      <c r="A127" s="2">
        <v>2018</v>
      </c>
      <c r="B127" s="2">
        <v>8</v>
      </c>
      <c r="C127" s="2" t="s">
        <v>8</v>
      </c>
      <c r="D127" s="1">
        <v>106651539.98</v>
      </c>
      <c r="E127" s="13">
        <v>180</v>
      </c>
    </row>
    <row r="128" spans="1:5" x14ac:dyDescent="0.3">
      <c r="A128" s="2">
        <v>2018</v>
      </c>
      <c r="B128" s="2">
        <v>8</v>
      </c>
      <c r="C128" s="2" t="s">
        <v>7</v>
      </c>
      <c r="D128" s="1">
        <v>91506319.281499997</v>
      </c>
      <c r="E128" s="13">
        <v>366</v>
      </c>
    </row>
    <row r="129" spans="1:5" x14ac:dyDescent="0.3">
      <c r="A129" s="2">
        <v>2018</v>
      </c>
      <c r="B129" s="2">
        <v>8</v>
      </c>
      <c r="C129" s="2" t="s">
        <v>6</v>
      </c>
      <c r="D129" s="1">
        <v>9394475</v>
      </c>
      <c r="E129" s="13">
        <v>54</v>
      </c>
    </row>
    <row r="130" spans="1:5" x14ac:dyDescent="0.3">
      <c r="A130" s="2">
        <v>2018</v>
      </c>
      <c r="B130" s="2">
        <v>9</v>
      </c>
      <c r="C130" s="2" t="s">
        <v>5</v>
      </c>
      <c r="D130" s="1">
        <v>502179740.75999999</v>
      </c>
      <c r="E130" s="13">
        <v>8729</v>
      </c>
    </row>
    <row r="131" spans="1:5" x14ac:dyDescent="0.3">
      <c r="A131" s="2">
        <v>2018</v>
      </c>
      <c r="B131" s="2">
        <v>9</v>
      </c>
      <c r="C131" s="2" t="s">
        <v>8</v>
      </c>
      <c r="D131" s="1">
        <v>82018333.810000002</v>
      </c>
      <c r="E131" s="13">
        <v>144</v>
      </c>
    </row>
    <row r="132" spans="1:5" x14ac:dyDescent="0.3">
      <c r="A132" s="2">
        <v>2018</v>
      </c>
      <c r="B132" s="2">
        <v>9</v>
      </c>
      <c r="C132" s="2" t="s">
        <v>7</v>
      </c>
      <c r="D132" s="1">
        <v>78094975.781499997</v>
      </c>
      <c r="E132" s="13">
        <v>307</v>
      </c>
    </row>
    <row r="133" spans="1:5" x14ac:dyDescent="0.3">
      <c r="A133" s="2">
        <v>2018</v>
      </c>
      <c r="B133" s="2">
        <v>9</v>
      </c>
      <c r="C133" s="2" t="s">
        <v>6</v>
      </c>
      <c r="D133" s="1">
        <v>6444800</v>
      </c>
      <c r="E133" s="13">
        <v>43</v>
      </c>
    </row>
    <row r="134" spans="1:5" x14ac:dyDescent="0.3">
      <c r="A134" s="2">
        <v>2018</v>
      </c>
      <c r="B134" s="2">
        <v>10</v>
      </c>
      <c r="C134" s="2" t="s">
        <v>5</v>
      </c>
      <c r="D134" s="1">
        <v>647423336.42999995</v>
      </c>
      <c r="E134" s="13">
        <v>10996</v>
      </c>
    </row>
    <row r="135" spans="1:5" x14ac:dyDescent="0.3">
      <c r="A135" s="2">
        <v>2018</v>
      </c>
      <c r="B135" s="2">
        <v>10</v>
      </c>
      <c r="C135" s="2" t="s">
        <v>8</v>
      </c>
      <c r="D135" s="1">
        <v>75165853.090000004</v>
      </c>
      <c r="E135" s="13">
        <v>130</v>
      </c>
    </row>
    <row r="136" spans="1:5" x14ac:dyDescent="0.3">
      <c r="A136" s="2">
        <v>2018</v>
      </c>
      <c r="B136" s="2">
        <v>10</v>
      </c>
      <c r="C136" s="2" t="s">
        <v>7</v>
      </c>
      <c r="D136" s="1">
        <v>91163867.099999994</v>
      </c>
      <c r="E136" s="13">
        <v>327</v>
      </c>
    </row>
    <row r="137" spans="1:5" x14ac:dyDescent="0.3">
      <c r="A137" s="2">
        <v>2018</v>
      </c>
      <c r="B137" s="2">
        <v>10</v>
      </c>
      <c r="C137" s="2" t="s">
        <v>6</v>
      </c>
      <c r="D137" s="1">
        <v>10618180</v>
      </c>
      <c r="E137" s="13">
        <v>61</v>
      </c>
    </row>
    <row r="138" spans="1:5" x14ac:dyDescent="0.3">
      <c r="A138" s="2">
        <v>2018</v>
      </c>
      <c r="B138" s="2">
        <v>11</v>
      </c>
      <c r="C138" s="2" t="s">
        <v>5</v>
      </c>
      <c r="D138" s="1">
        <v>580615320.29999995</v>
      </c>
      <c r="E138" s="13">
        <v>9823</v>
      </c>
    </row>
    <row r="139" spans="1:5" x14ac:dyDescent="0.3">
      <c r="A139" s="2">
        <v>2018</v>
      </c>
      <c r="B139" s="2">
        <v>11</v>
      </c>
      <c r="C139" s="2" t="s">
        <v>8</v>
      </c>
      <c r="D139" s="1">
        <v>184024511.55000001</v>
      </c>
      <c r="E139" s="13">
        <v>317</v>
      </c>
    </row>
    <row r="140" spans="1:5" x14ac:dyDescent="0.3">
      <c r="A140" s="2">
        <v>2018</v>
      </c>
      <c r="B140" s="2">
        <v>11</v>
      </c>
      <c r="C140" s="2" t="s">
        <v>7</v>
      </c>
      <c r="D140" s="1">
        <v>110069984.94</v>
      </c>
      <c r="E140" s="13">
        <v>466</v>
      </c>
    </row>
    <row r="141" spans="1:5" x14ac:dyDescent="0.3">
      <c r="A141" s="2">
        <v>2018</v>
      </c>
      <c r="B141" s="2">
        <v>11</v>
      </c>
      <c r="C141" s="2" t="s">
        <v>6</v>
      </c>
      <c r="D141" s="1">
        <v>9246780</v>
      </c>
      <c r="E141" s="13">
        <v>54</v>
      </c>
    </row>
    <row r="142" spans="1:5" x14ac:dyDescent="0.3">
      <c r="A142" s="2">
        <v>2018</v>
      </c>
      <c r="B142" s="2">
        <v>12</v>
      </c>
      <c r="C142" s="2" t="s">
        <v>5</v>
      </c>
      <c r="D142" s="1">
        <v>327622006.05000001</v>
      </c>
      <c r="E142" s="13">
        <v>5458</v>
      </c>
    </row>
    <row r="143" spans="1:5" x14ac:dyDescent="0.3">
      <c r="A143" s="2">
        <v>2018</v>
      </c>
      <c r="B143" s="2">
        <v>12</v>
      </c>
      <c r="C143" s="2" t="s">
        <v>8</v>
      </c>
      <c r="D143" s="1">
        <v>808000</v>
      </c>
      <c r="E143" s="13">
        <v>1</v>
      </c>
    </row>
    <row r="144" spans="1:5" x14ac:dyDescent="0.3">
      <c r="A144" s="2">
        <v>2018</v>
      </c>
      <c r="B144" s="2">
        <v>12</v>
      </c>
      <c r="C144" s="2" t="s">
        <v>7</v>
      </c>
      <c r="D144" s="1">
        <v>1423518.09</v>
      </c>
      <c r="E144" s="13">
        <v>5</v>
      </c>
    </row>
    <row r="145" spans="1:5" x14ac:dyDescent="0.3">
      <c r="A145" s="2">
        <v>2018</v>
      </c>
      <c r="B145" s="2">
        <v>12</v>
      </c>
      <c r="C145" s="2" t="s">
        <v>6</v>
      </c>
      <c r="D145" s="1">
        <v>6929320</v>
      </c>
      <c r="E145" s="13">
        <v>43</v>
      </c>
    </row>
    <row r="146" spans="1:5" x14ac:dyDescent="0.3">
      <c r="A146" s="2">
        <v>2019</v>
      </c>
      <c r="B146" s="2">
        <v>1</v>
      </c>
      <c r="C146" s="2" t="s">
        <v>5</v>
      </c>
      <c r="D146" s="1">
        <v>556244691.08000004</v>
      </c>
      <c r="E146" s="13">
        <v>9398</v>
      </c>
    </row>
    <row r="147" spans="1:5" x14ac:dyDescent="0.3">
      <c r="A147" s="2">
        <v>2019</v>
      </c>
      <c r="B147" s="2">
        <v>1</v>
      </c>
      <c r="C147" s="2" t="s">
        <v>8</v>
      </c>
      <c r="D147" s="1">
        <v>242700</v>
      </c>
      <c r="E147" s="13">
        <v>0</v>
      </c>
    </row>
    <row r="148" spans="1:5" x14ac:dyDescent="0.3">
      <c r="A148" s="2">
        <v>2019</v>
      </c>
      <c r="B148" s="2">
        <v>1</v>
      </c>
      <c r="C148" s="2" t="s">
        <v>7</v>
      </c>
      <c r="D148" s="1">
        <v>10500</v>
      </c>
      <c r="E148" s="13">
        <v>0</v>
      </c>
    </row>
    <row r="149" spans="1:5" x14ac:dyDescent="0.3">
      <c r="A149" s="2">
        <v>2019</v>
      </c>
      <c r="B149" s="2">
        <v>1</v>
      </c>
      <c r="C149" s="2" t="s">
        <v>6</v>
      </c>
      <c r="D149" s="1">
        <v>4194915</v>
      </c>
      <c r="E149" s="13">
        <v>27</v>
      </c>
    </row>
    <row r="150" spans="1:5" x14ac:dyDescent="0.3">
      <c r="A150" s="2">
        <v>2019</v>
      </c>
      <c r="B150" s="2">
        <v>2</v>
      </c>
      <c r="C150" s="2" t="s">
        <v>5</v>
      </c>
      <c r="D150" s="1">
        <v>618725735.60000002</v>
      </c>
      <c r="E150" s="13">
        <v>10251</v>
      </c>
    </row>
    <row r="151" spans="1:5" x14ac:dyDescent="0.3">
      <c r="A151" s="2">
        <v>2019</v>
      </c>
      <c r="B151" s="2">
        <v>2</v>
      </c>
      <c r="C151" s="2" t="s">
        <v>8</v>
      </c>
      <c r="D151" s="1">
        <v>10684353.560000001</v>
      </c>
      <c r="E151" s="13">
        <v>14</v>
      </c>
    </row>
    <row r="152" spans="1:5" x14ac:dyDescent="0.3">
      <c r="A152" s="2">
        <v>2019</v>
      </c>
      <c r="B152" s="2">
        <v>2</v>
      </c>
      <c r="C152" s="2" t="s">
        <v>7</v>
      </c>
      <c r="D152" s="1">
        <v>19476391.84</v>
      </c>
      <c r="E152" s="13">
        <v>67</v>
      </c>
    </row>
    <row r="153" spans="1:5" x14ac:dyDescent="0.3">
      <c r="A153" s="2">
        <v>2019</v>
      </c>
      <c r="B153" s="2">
        <v>2</v>
      </c>
      <c r="C153" s="2" t="s">
        <v>6</v>
      </c>
      <c r="D153" s="1">
        <v>8474872</v>
      </c>
      <c r="E153" s="13">
        <v>46</v>
      </c>
    </row>
    <row r="154" spans="1:5" x14ac:dyDescent="0.3">
      <c r="A154" s="2">
        <v>2019</v>
      </c>
      <c r="B154" s="2">
        <v>3</v>
      </c>
      <c r="C154" s="2" t="s">
        <v>5</v>
      </c>
      <c r="D154" s="1">
        <v>618864036.09000003</v>
      </c>
      <c r="E154" s="13">
        <v>10515</v>
      </c>
    </row>
    <row r="155" spans="1:5" x14ac:dyDescent="0.3">
      <c r="A155" s="2">
        <v>2019</v>
      </c>
      <c r="B155" s="2">
        <v>3</v>
      </c>
      <c r="C155" s="2" t="s">
        <v>8</v>
      </c>
      <c r="D155" s="1">
        <v>43776578.82</v>
      </c>
      <c r="E155" s="13">
        <v>73</v>
      </c>
    </row>
    <row r="156" spans="1:5" x14ac:dyDescent="0.3">
      <c r="A156" s="2">
        <v>2019</v>
      </c>
      <c r="B156" s="2">
        <v>3</v>
      </c>
      <c r="C156" s="2" t="s">
        <v>7</v>
      </c>
      <c r="D156" s="1">
        <v>102101549.22</v>
      </c>
      <c r="E156" s="13">
        <v>335</v>
      </c>
    </row>
    <row r="157" spans="1:5" x14ac:dyDescent="0.3">
      <c r="A157" s="2">
        <v>2019</v>
      </c>
      <c r="B157" s="2">
        <v>3</v>
      </c>
      <c r="C157" s="2" t="s">
        <v>6</v>
      </c>
      <c r="D157" s="1">
        <v>8932292</v>
      </c>
      <c r="E157" s="13">
        <v>49</v>
      </c>
    </row>
    <row r="158" spans="1:5" x14ac:dyDescent="0.3">
      <c r="A158" s="2">
        <v>2019</v>
      </c>
      <c r="B158" s="2">
        <v>4</v>
      </c>
      <c r="C158" s="2" t="s">
        <v>5</v>
      </c>
      <c r="D158" s="1">
        <v>453759456.25999999</v>
      </c>
      <c r="E158" s="13">
        <v>7441</v>
      </c>
    </row>
    <row r="159" spans="1:5" x14ac:dyDescent="0.3">
      <c r="A159" s="2">
        <v>2019</v>
      </c>
      <c r="B159" s="2">
        <v>4</v>
      </c>
      <c r="C159" s="2" t="s">
        <v>8</v>
      </c>
      <c r="D159" s="1">
        <v>55440159.140000001</v>
      </c>
      <c r="E159" s="13">
        <v>93</v>
      </c>
    </row>
    <row r="160" spans="1:5" x14ac:dyDescent="0.3">
      <c r="A160" s="2">
        <v>2019</v>
      </c>
      <c r="B160" s="2">
        <v>4</v>
      </c>
      <c r="C160" s="2" t="s">
        <v>7</v>
      </c>
      <c r="D160" s="1">
        <v>65946929.399999999</v>
      </c>
      <c r="E160" s="13">
        <v>224</v>
      </c>
    </row>
    <row r="161" spans="1:5" x14ac:dyDescent="0.3">
      <c r="A161" s="2">
        <v>2019</v>
      </c>
      <c r="B161" s="2">
        <v>4</v>
      </c>
      <c r="C161" s="2" t="s">
        <v>6</v>
      </c>
      <c r="D161" s="1">
        <v>4370094</v>
      </c>
      <c r="E161" s="13">
        <v>28</v>
      </c>
    </row>
    <row r="162" spans="1:5" x14ac:dyDescent="0.3">
      <c r="A162" s="2">
        <v>2019</v>
      </c>
      <c r="B162" s="2">
        <v>5</v>
      </c>
      <c r="C162" s="2" t="s">
        <v>5</v>
      </c>
      <c r="D162" s="1">
        <v>656448241.45000005</v>
      </c>
      <c r="E162" s="13">
        <v>10703</v>
      </c>
    </row>
    <row r="163" spans="1:5" x14ac:dyDescent="0.3">
      <c r="A163" s="2">
        <v>2019</v>
      </c>
      <c r="B163" s="2">
        <v>5</v>
      </c>
      <c r="C163" s="2" t="s">
        <v>8</v>
      </c>
      <c r="D163" s="1">
        <v>55603587.630000003</v>
      </c>
      <c r="E163" s="13">
        <v>91</v>
      </c>
    </row>
    <row r="164" spans="1:5" x14ac:dyDescent="0.3">
      <c r="A164" s="2">
        <v>2019</v>
      </c>
      <c r="B164" s="2">
        <v>5</v>
      </c>
      <c r="C164" s="2" t="s">
        <v>7</v>
      </c>
      <c r="D164" s="1">
        <v>74430691.910400003</v>
      </c>
      <c r="E164" s="13">
        <v>260</v>
      </c>
    </row>
    <row r="165" spans="1:5" x14ac:dyDescent="0.3">
      <c r="A165" s="2">
        <v>2019</v>
      </c>
      <c r="B165" s="2">
        <v>5</v>
      </c>
      <c r="C165" s="2" t="s">
        <v>6</v>
      </c>
      <c r="D165" s="1">
        <v>5385489</v>
      </c>
      <c r="E165" s="13">
        <v>30</v>
      </c>
    </row>
    <row r="166" spans="1:5" x14ac:dyDescent="0.3">
      <c r="A166" s="2">
        <v>2019</v>
      </c>
      <c r="B166" s="2">
        <v>6</v>
      </c>
      <c r="C166" s="2" t="s">
        <v>5</v>
      </c>
      <c r="D166" s="1">
        <v>1198303887.79</v>
      </c>
      <c r="E166" s="13">
        <v>14346</v>
      </c>
    </row>
    <row r="167" spans="1:5" x14ac:dyDescent="0.3">
      <c r="A167" s="2">
        <v>2019</v>
      </c>
      <c r="B167" s="2">
        <v>6</v>
      </c>
      <c r="C167" s="2" t="s">
        <v>8</v>
      </c>
      <c r="D167" s="1">
        <v>48425443.270000003</v>
      </c>
      <c r="E167" s="13">
        <v>76</v>
      </c>
    </row>
    <row r="168" spans="1:5" x14ac:dyDescent="0.3">
      <c r="A168" s="2">
        <v>2019</v>
      </c>
      <c r="B168" s="2">
        <v>6</v>
      </c>
      <c r="C168" s="2" t="s">
        <v>7</v>
      </c>
      <c r="D168" s="1">
        <v>56423078.728299998</v>
      </c>
      <c r="E168" s="13">
        <v>198</v>
      </c>
    </row>
    <row r="169" spans="1:5" x14ac:dyDescent="0.3">
      <c r="A169" s="2">
        <v>2019</v>
      </c>
      <c r="B169" s="2">
        <v>6</v>
      </c>
      <c r="C169" s="2" t="s">
        <v>6</v>
      </c>
      <c r="D169" s="1">
        <v>9930700</v>
      </c>
      <c r="E169" s="13">
        <v>46</v>
      </c>
    </row>
    <row r="170" spans="1:5" x14ac:dyDescent="0.3">
      <c r="A170" s="2">
        <v>2019</v>
      </c>
      <c r="B170" s="2">
        <v>7</v>
      </c>
      <c r="C170" s="2" t="s">
        <v>5</v>
      </c>
      <c r="D170" s="1">
        <v>995768040.66999996</v>
      </c>
      <c r="E170" s="13">
        <v>12390</v>
      </c>
    </row>
    <row r="171" spans="1:5" x14ac:dyDescent="0.3">
      <c r="A171" s="2">
        <v>2019</v>
      </c>
      <c r="B171" s="2">
        <v>7</v>
      </c>
      <c r="C171" s="2" t="s">
        <v>8</v>
      </c>
      <c r="D171" s="1">
        <v>58685994.340000004</v>
      </c>
      <c r="E171" s="13">
        <v>90</v>
      </c>
    </row>
    <row r="172" spans="1:5" x14ac:dyDescent="0.3">
      <c r="A172" s="2">
        <v>2019</v>
      </c>
      <c r="B172" s="2">
        <v>7</v>
      </c>
      <c r="C172" s="2" t="s">
        <v>7</v>
      </c>
      <c r="D172" s="1">
        <v>75449557.647100002</v>
      </c>
      <c r="E172" s="13">
        <v>260</v>
      </c>
    </row>
    <row r="173" spans="1:5" x14ac:dyDescent="0.3">
      <c r="A173" s="2">
        <v>2019</v>
      </c>
      <c r="B173" s="2">
        <v>7</v>
      </c>
      <c r="C173" s="2" t="s">
        <v>6</v>
      </c>
      <c r="D173" s="1">
        <v>10611845</v>
      </c>
      <c r="E173" s="13">
        <v>52</v>
      </c>
    </row>
    <row r="174" spans="1:5" x14ac:dyDescent="0.3">
      <c r="A174" s="2">
        <v>2019</v>
      </c>
      <c r="B174" s="2">
        <v>8</v>
      </c>
      <c r="C174" s="2" t="s">
        <v>5</v>
      </c>
      <c r="D174" s="1">
        <v>758118017.42999995</v>
      </c>
      <c r="E174" s="13">
        <v>9596</v>
      </c>
    </row>
    <row r="175" spans="1:5" x14ac:dyDescent="0.3">
      <c r="A175" s="2">
        <v>2019</v>
      </c>
      <c r="B175" s="2">
        <v>8</v>
      </c>
      <c r="C175" s="2" t="s">
        <v>8</v>
      </c>
      <c r="D175" s="1">
        <v>49809967.240000002</v>
      </c>
      <c r="E175" s="13">
        <v>88</v>
      </c>
    </row>
    <row r="176" spans="1:5" x14ac:dyDescent="0.3">
      <c r="A176" s="2">
        <v>2019</v>
      </c>
      <c r="B176" s="2">
        <v>8</v>
      </c>
      <c r="C176" s="2" t="s">
        <v>7</v>
      </c>
      <c r="D176" s="1">
        <v>99529165.709900007</v>
      </c>
      <c r="E176" s="13">
        <v>333</v>
      </c>
    </row>
    <row r="177" spans="1:5" x14ac:dyDescent="0.3">
      <c r="A177" s="2">
        <v>2019</v>
      </c>
      <c r="B177" s="2">
        <v>8</v>
      </c>
      <c r="C177" s="2" t="s">
        <v>6</v>
      </c>
      <c r="D177" s="1">
        <v>9390590</v>
      </c>
      <c r="E177" s="13">
        <v>47</v>
      </c>
    </row>
    <row r="178" spans="1:5" x14ac:dyDescent="0.3">
      <c r="A178" s="2">
        <v>2019</v>
      </c>
      <c r="B178" s="2">
        <v>9</v>
      </c>
      <c r="C178" s="2" t="s">
        <v>5</v>
      </c>
      <c r="D178" s="1">
        <v>682044921.79999995</v>
      </c>
      <c r="E178" s="13">
        <v>8585</v>
      </c>
    </row>
    <row r="179" spans="1:5" x14ac:dyDescent="0.3">
      <c r="A179" s="2">
        <v>2019</v>
      </c>
      <c r="B179" s="2">
        <v>9</v>
      </c>
      <c r="C179" s="2" t="s">
        <v>8</v>
      </c>
      <c r="D179" s="1">
        <v>41842517.130000003</v>
      </c>
      <c r="E179" s="13">
        <v>78</v>
      </c>
    </row>
    <row r="180" spans="1:5" x14ac:dyDescent="0.3">
      <c r="A180" s="2">
        <v>2019</v>
      </c>
      <c r="B180" s="2">
        <v>9</v>
      </c>
      <c r="C180" s="2" t="s">
        <v>7</v>
      </c>
      <c r="D180" s="1">
        <v>70431063.027400002</v>
      </c>
      <c r="E180" s="13">
        <v>257</v>
      </c>
    </row>
    <row r="181" spans="1:5" x14ac:dyDescent="0.3">
      <c r="A181" s="2">
        <v>2019</v>
      </c>
      <c r="B181" s="2">
        <v>9</v>
      </c>
      <c r="C181" s="2" t="s">
        <v>6</v>
      </c>
      <c r="D181" s="1">
        <v>12035660</v>
      </c>
      <c r="E181" s="13">
        <v>55</v>
      </c>
    </row>
    <row r="182" spans="1:5" x14ac:dyDescent="0.3">
      <c r="A182" s="2">
        <v>2019</v>
      </c>
      <c r="B182" s="2">
        <v>10</v>
      </c>
      <c r="C182" s="2" t="s">
        <v>5</v>
      </c>
      <c r="D182" s="1">
        <v>874430577.51999998</v>
      </c>
      <c r="E182" s="13">
        <v>10736</v>
      </c>
    </row>
    <row r="183" spans="1:5" x14ac:dyDescent="0.3">
      <c r="A183" s="2">
        <v>2019</v>
      </c>
      <c r="B183" s="2">
        <v>10</v>
      </c>
      <c r="C183" s="2" t="s">
        <v>8</v>
      </c>
      <c r="D183" s="1">
        <v>37646808.359999999</v>
      </c>
      <c r="E183" s="13">
        <v>70</v>
      </c>
    </row>
    <row r="184" spans="1:5" x14ac:dyDescent="0.3">
      <c r="A184" s="2">
        <v>2019</v>
      </c>
      <c r="B184" s="2">
        <v>10</v>
      </c>
      <c r="C184" s="2" t="s">
        <v>7</v>
      </c>
      <c r="D184" s="1">
        <v>56560006.674699999</v>
      </c>
      <c r="E184" s="13">
        <v>213</v>
      </c>
    </row>
    <row r="185" spans="1:5" x14ac:dyDescent="0.3">
      <c r="A185" s="2">
        <v>2019</v>
      </c>
      <c r="B185" s="2">
        <v>10</v>
      </c>
      <c r="C185" s="2" t="s">
        <v>6</v>
      </c>
      <c r="D185" s="1">
        <v>11828745</v>
      </c>
      <c r="E185" s="13">
        <v>58</v>
      </c>
    </row>
    <row r="186" spans="1:5" x14ac:dyDescent="0.3">
      <c r="A186" s="2">
        <v>2019</v>
      </c>
      <c r="B186" s="2">
        <v>11</v>
      </c>
      <c r="C186" s="2" t="s">
        <v>5</v>
      </c>
      <c r="D186" s="1">
        <v>735259103.36000001</v>
      </c>
      <c r="E186" s="13">
        <v>9256</v>
      </c>
    </row>
    <row r="187" spans="1:5" x14ac:dyDescent="0.3">
      <c r="A187" s="2">
        <v>2019</v>
      </c>
      <c r="B187" s="2">
        <v>11</v>
      </c>
      <c r="C187" s="2" t="s">
        <v>8</v>
      </c>
      <c r="D187" s="1">
        <v>77224864.609999999</v>
      </c>
      <c r="E187" s="13">
        <v>138</v>
      </c>
    </row>
    <row r="188" spans="1:5" x14ac:dyDescent="0.3">
      <c r="A188" s="2">
        <v>2019</v>
      </c>
      <c r="B188" s="2">
        <v>11</v>
      </c>
      <c r="C188" s="2" t="s">
        <v>7</v>
      </c>
      <c r="D188" s="1">
        <v>111087991.1717</v>
      </c>
      <c r="E188" s="13">
        <v>401</v>
      </c>
    </row>
    <row r="189" spans="1:5" x14ac:dyDescent="0.3">
      <c r="A189" s="2">
        <v>2019</v>
      </c>
      <c r="B189" s="2">
        <v>11</v>
      </c>
      <c r="C189" s="2" t="s">
        <v>6</v>
      </c>
      <c r="D189" s="1">
        <v>17198440</v>
      </c>
      <c r="E189" s="13">
        <v>81</v>
      </c>
    </row>
    <row r="190" spans="1:5" x14ac:dyDescent="0.3">
      <c r="A190" s="2">
        <v>2019</v>
      </c>
      <c r="B190" s="2">
        <v>12</v>
      </c>
      <c r="C190" s="2" t="s">
        <v>5</v>
      </c>
      <c r="D190" s="1">
        <v>473451912.36000001</v>
      </c>
      <c r="E190" s="13">
        <v>5778</v>
      </c>
    </row>
    <row r="191" spans="1:5" x14ac:dyDescent="0.3">
      <c r="A191" s="2">
        <v>2019</v>
      </c>
      <c r="B191" s="2">
        <v>12</v>
      </c>
      <c r="C191" s="2" t="s">
        <v>8</v>
      </c>
      <c r="D191" s="1">
        <v>0</v>
      </c>
      <c r="E191" s="13">
        <v>0</v>
      </c>
    </row>
    <row r="192" spans="1:5" x14ac:dyDescent="0.3">
      <c r="A192" s="2">
        <v>2019</v>
      </c>
      <c r="B192" s="2">
        <v>12</v>
      </c>
      <c r="C192" s="2" t="s">
        <v>7</v>
      </c>
      <c r="D192" s="1">
        <v>49200</v>
      </c>
      <c r="E192" s="13">
        <v>0</v>
      </c>
    </row>
    <row r="193" spans="1:5" x14ac:dyDescent="0.3">
      <c r="A193" s="2">
        <v>2019</v>
      </c>
      <c r="B193" s="2">
        <v>12</v>
      </c>
      <c r="C193" s="2" t="s">
        <v>6</v>
      </c>
      <c r="D193" s="1">
        <v>11562117</v>
      </c>
      <c r="E193" s="13">
        <v>56</v>
      </c>
    </row>
    <row r="194" spans="1:5" x14ac:dyDescent="0.3">
      <c r="A194" s="2">
        <v>2020</v>
      </c>
      <c r="B194" s="2">
        <v>1</v>
      </c>
      <c r="C194" s="2" t="s">
        <v>5</v>
      </c>
      <c r="D194" s="1">
        <v>769686756.08000004</v>
      </c>
      <c r="E194" s="13">
        <v>9064</v>
      </c>
    </row>
    <row r="195" spans="1:5" x14ac:dyDescent="0.3">
      <c r="A195" s="2">
        <v>2020</v>
      </c>
      <c r="B195" s="2">
        <v>1</v>
      </c>
      <c r="C195" s="2" t="s">
        <v>8</v>
      </c>
      <c r="D195" s="1">
        <v>304953.48</v>
      </c>
      <c r="E195" s="13">
        <v>0</v>
      </c>
    </row>
    <row r="196" spans="1:5" x14ac:dyDescent="0.3">
      <c r="A196" s="2">
        <v>2020</v>
      </c>
      <c r="B196" s="2">
        <v>1</v>
      </c>
      <c r="C196" s="2" t="s">
        <v>7</v>
      </c>
      <c r="D196" s="1">
        <v>93096.52</v>
      </c>
      <c r="E196" s="13">
        <v>0</v>
      </c>
    </row>
    <row r="197" spans="1:5" x14ac:dyDescent="0.3">
      <c r="A197" s="2">
        <v>2020</v>
      </c>
      <c r="B197" s="2">
        <v>1</v>
      </c>
      <c r="C197" s="2" t="s">
        <v>6</v>
      </c>
      <c r="D197" s="1">
        <v>7129550</v>
      </c>
      <c r="E197" s="13">
        <v>34</v>
      </c>
    </row>
    <row r="198" spans="1:5" x14ac:dyDescent="0.3">
      <c r="A198" s="2">
        <v>2020</v>
      </c>
      <c r="B198" s="2">
        <v>2</v>
      </c>
      <c r="C198" s="2" t="s">
        <v>5</v>
      </c>
      <c r="D198" s="1">
        <v>819657692</v>
      </c>
      <c r="E198" s="13">
        <v>9707</v>
      </c>
    </row>
    <row r="199" spans="1:5" x14ac:dyDescent="0.3">
      <c r="A199" s="2">
        <v>2020</v>
      </c>
      <c r="B199" s="2">
        <v>2</v>
      </c>
      <c r="C199" s="2" t="s">
        <v>8</v>
      </c>
      <c r="D199" s="1">
        <v>2132769.33</v>
      </c>
      <c r="E199" s="13">
        <v>3</v>
      </c>
    </row>
    <row r="200" spans="1:5" x14ac:dyDescent="0.3">
      <c r="A200" s="2">
        <v>2020</v>
      </c>
      <c r="B200" s="2">
        <v>2</v>
      </c>
      <c r="C200" s="2" t="s">
        <v>7</v>
      </c>
      <c r="D200" s="1">
        <v>30071691.969999999</v>
      </c>
      <c r="E200" s="13">
        <v>75</v>
      </c>
    </row>
    <row r="201" spans="1:5" x14ac:dyDescent="0.3">
      <c r="A201" s="2">
        <v>2020</v>
      </c>
      <c r="B201" s="2">
        <v>2</v>
      </c>
      <c r="C201" s="2" t="s">
        <v>6</v>
      </c>
      <c r="D201" s="1">
        <v>10640809</v>
      </c>
      <c r="E201" s="13">
        <v>50</v>
      </c>
    </row>
    <row r="202" spans="1:5" x14ac:dyDescent="0.3">
      <c r="A202" s="2">
        <v>2020</v>
      </c>
      <c r="B202" s="2">
        <v>3</v>
      </c>
      <c r="C202" s="2" t="s">
        <v>5</v>
      </c>
      <c r="D202" s="1">
        <v>710865084.28999996</v>
      </c>
      <c r="E202" s="13">
        <v>8462</v>
      </c>
    </row>
    <row r="203" spans="1:5" x14ac:dyDescent="0.3">
      <c r="A203" s="2">
        <v>2020</v>
      </c>
      <c r="B203" s="2">
        <v>3</v>
      </c>
      <c r="C203" s="2" t="s">
        <v>8</v>
      </c>
      <c r="D203" s="1">
        <v>14980290</v>
      </c>
      <c r="E203" s="13">
        <v>25</v>
      </c>
    </row>
    <row r="204" spans="1:5" x14ac:dyDescent="0.3">
      <c r="A204" s="2">
        <v>2020</v>
      </c>
      <c r="B204" s="2">
        <v>3</v>
      </c>
      <c r="C204" s="2" t="s">
        <v>7</v>
      </c>
      <c r="D204" s="1">
        <v>96550268.140400007</v>
      </c>
      <c r="E204" s="13">
        <v>264</v>
      </c>
    </row>
    <row r="205" spans="1:5" x14ac:dyDescent="0.3">
      <c r="A205" s="2">
        <v>2020</v>
      </c>
      <c r="B205" s="2">
        <v>3</v>
      </c>
      <c r="C205" s="2" t="s">
        <v>6</v>
      </c>
      <c r="D205" s="1">
        <v>10353280</v>
      </c>
      <c r="E205" s="13">
        <v>44</v>
      </c>
    </row>
    <row r="206" spans="1:5" x14ac:dyDescent="0.3">
      <c r="A206" s="2">
        <v>2020</v>
      </c>
      <c r="B206" s="2">
        <v>4</v>
      </c>
      <c r="C206" s="2" t="s">
        <v>5</v>
      </c>
      <c r="D206" s="1">
        <v>219716438.40000001</v>
      </c>
      <c r="E206" s="13">
        <v>2251</v>
      </c>
    </row>
    <row r="207" spans="1:5" x14ac:dyDescent="0.3">
      <c r="A207" s="2">
        <v>2020</v>
      </c>
      <c r="B207" s="2">
        <v>4</v>
      </c>
      <c r="C207" s="2" t="s">
        <v>8</v>
      </c>
      <c r="D207" s="1">
        <v>14241525</v>
      </c>
      <c r="E207" s="13">
        <v>26</v>
      </c>
    </row>
    <row r="208" spans="1:5" x14ac:dyDescent="0.3">
      <c r="A208" s="2">
        <v>2020</v>
      </c>
      <c r="B208" s="2">
        <v>4</v>
      </c>
      <c r="C208" s="2" t="s">
        <v>7</v>
      </c>
      <c r="D208" s="1">
        <v>31273832.289999999</v>
      </c>
      <c r="E208" s="13">
        <v>91</v>
      </c>
    </row>
    <row r="209" spans="1:5" x14ac:dyDescent="0.3">
      <c r="A209" s="2">
        <v>2020</v>
      </c>
      <c r="B209" s="2">
        <v>4</v>
      </c>
      <c r="C209" s="2" t="s">
        <v>6</v>
      </c>
      <c r="D209" s="1">
        <v>2157490</v>
      </c>
      <c r="E209" s="13">
        <v>10</v>
      </c>
    </row>
    <row r="210" spans="1:5" x14ac:dyDescent="0.3">
      <c r="A210" s="2">
        <v>2020</v>
      </c>
      <c r="B210" s="2">
        <v>5</v>
      </c>
      <c r="C210" s="2" t="s">
        <v>5</v>
      </c>
      <c r="D210" s="1">
        <v>391575974.00999999</v>
      </c>
      <c r="E210" s="13">
        <v>4184</v>
      </c>
    </row>
    <row r="211" spans="1:5" x14ac:dyDescent="0.3">
      <c r="A211" s="2">
        <v>2020</v>
      </c>
      <c r="B211" s="2">
        <v>5</v>
      </c>
      <c r="C211" s="2" t="s">
        <v>8</v>
      </c>
      <c r="D211" s="1">
        <v>23122235</v>
      </c>
      <c r="E211" s="13">
        <v>41</v>
      </c>
    </row>
    <row r="212" spans="1:5" x14ac:dyDescent="0.3">
      <c r="A212" s="2">
        <v>2020</v>
      </c>
      <c r="B212" s="2">
        <v>5</v>
      </c>
      <c r="C212" s="2" t="s">
        <v>7</v>
      </c>
      <c r="D212" s="1">
        <v>59908829.413199998</v>
      </c>
      <c r="E212" s="13">
        <v>177</v>
      </c>
    </row>
    <row r="213" spans="1:5" x14ac:dyDescent="0.3">
      <c r="A213" s="2">
        <v>2020</v>
      </c>
      <c r="B213" s="2">
        <v>5</v>
      </c>
      <c r="C213" s="2" t="s">
        <v>6</v>
      </c>
      <c r="D213" s="1">
        <v>664800</v>
      </c>
      <c r="E213" s="13">
        <v>4</v>
      </c>
    </row>
    <row r="214" spans="1:5" x14ac:dyDescent="0.3">
      <c r="A214" s="2">
        <v>2020</v>
      </c>
      <c r="B214" s="2">
        <v>6</v>
      </c>
      <c r="C214" s="2" t="s">
        <v>5</v>
      </c>
      <c r="D214" s="1">
        <v>560477859.62</v>
      </c>
      <c r="E214" s="13">
        <v>6071</v>
      </c>
    </row>
    <row r="215" spans="1:5" x14ac:dyDescent="0.3">
      <c r="A215" s="2">
        <v>2020</v>
      </c>
      <c r="B215" s="2">
        <v>6</v>
      </c>
      <c r="C215" s="2" t="s">
        <v>8</v>
      </c>
      <c r="D215" s="1">
        <v>31355665</v>
      </c>
      <c r="E215" s="13">
        <v>54</v>
      </c>
    </row>
    <row r="216" spans="1:5" x14ac:dyDescent="0.3">
      <c r="A216" s="2">
        <v>2020</v>
      </c>
      <c r="B216" s="2">
        <v>6</v>
      </c>
      <c r="C216" s="2" t="s">
        <v>7</v>
      </c>
      <c r="D216" s="1">
        <v>50983514.82</v>
      </c>
      <c r="E216" s="13">
        <v>148</v>
      </c>
    </row>
    <row r="217" spans="1:5" x14ac:dyDescent="0.3">
      <c r="A217" s="2">
        <v>2020</v>
      </c>
      <c r="B217" s="2">
        <v>6</v>
      </c>
      <c r="C217" s="2" t="s">
        <v>6</v>
      </c>
      <c r="D217" s="1">
        <v>3345800</v>
      </c>
      <c r="E217" s="13">
        <v>16</v>
      </c>
    </row>
    <row r="218" spans="1:5" x14ac:dyDescent="0.3">
      <c r="A218" s="2">
        <v>2020</v>
      </c>
      <c r="B218" s="2">
        <v>7</v>
      </c>
      <c r="C218" s="2" t="s">
        <v>5</v>
      </c>
      <c r="D218" s="1">
        <v>684105857.21000004</v>
      </c>
      <c r="E218" s="13">
        <v>7574</v>
      </c>
    </row>
    <row r="219" spans="1:5" x14ac:dyDescent="0.3">
      <c r="A219" s="2">
        <v>2020</v>
      </c>
      <c r="B219" s="2">
        <v>7</v>
      </c>
      <c r="C219" s="2" t="s">
        <v>8</v>
      </c>
      <c r="D219" s="1">
        <v>26233150</v>
      </c>
      <c r="E219" s="13">
        <v>46</v>
      </c>
    </row>
    <row r="220" spans="1:5" x14ac:dyDescent="0.3">
      <c r="A220" s="2">
        <v>2020</v>
      </c>
      <c r="B220" s="2">
        <v>7</v>
      </c>
      <c r="C220" s="2" t="s">
        <v>7</v>
      </c>
      <c r="D220" s="1">
        <v>49776615.579999998</v>
      </c>
      <c r="E220" s="13">
        <v>137</v>
      </c>
    </row>
    <row r="221" spans="1:5" x14ac:dyDescent="0.3">
      <c r="A221" s="2">
        <v>2020</v>
      </c>
      <c r="B221" s="2">
        <v>7</v>
      </c>
      <c r="C221" s="2" t="s">
        <v>6</v>
      </c>
      <c r="D221" s="1">
        <v>3351890</v>
      </c>
      <c r="E221" s="13">
        <v>17</v>
      </c>
    </row>
    <row r="222" spans="1:5" x14ac:dyDescent="0.3">
      <c r="A222" s="2">
        <v>2020</v>
      </c>
      <c r="B222" s="2">
        <v>8</v>
      </c>
      <c r="C222" s="2" t="s">
        <v>5</v>
      </c>
      <c r="D222" s="1">
        <v>634897979</v>
      </c>
      <c r="E222" s="13">
        <v>7342</v>
      </c>
    </row>
    <row r="223" spans="1:5" x14ac:dyDescent="0.3">
      <c r="A223" s="2">
        <v>2020</v>
      </c>
      <c r="B223" s="2">
        <v>8</v>
      </c>
      <c r="C223" s="2" t="s">
        <v>8</v>
      </c>
      <c r="D223" s="1">
        <v>43177849</v>
      </c>
      <c r="E223" s="13">
        <v>70</v>
      </c>
    </row>
    <row r="224" spans="1:5" x14ac:dyDescent="0.3">
      <c r="A224" s="2">
        <v>2020</v>
      </c>
      <c r="B224" s="2">
        <v>8</v>
      </c>
      <c r="C224" s="2" t="s">
        <v>7</v>
      </c>
      <c r="D224" s="1">
        <v>69632048.830300003</v>
      </c>
      <c r="E224" s="13">
        <v>204</v>
      </c>
    </row>
    <row r="225" spans="1:5" x14ac:dyDescent="0.3">
      <c r="A225" s="2">
        <v>2020</v>
      </c>
      <c r="B225" s="2">
        <v>8</v>
      </c>
      <c r="C225" s="2" t="s">
        <v>6</v>
      </c>
      <c r="D225" s="1">
        <v>3350428</v>
      </c>
      <c r="E225" s="13">
        <v>19</v>
      </c>
    </row>
    <row r="226" spans="1:5" x14ac:dyDescent="0.3">
      <c r="A226" s="2">
        <v>2020</v>
      </c>
      <c r="B226" s="2">
        <v>9</v>
      </c>
      <c r="C226" s="2" t="s">
        <v>5</v>
      </c>
      <c r="D226" s="1">
        <v>725049563.88999999</v>
      </c>
      <c r="E226" s="13">
        <v>8617</v>
      </c>
    </row>
    <row r="227" spans="1:5" x14ac:dyDescent="0.3">
      <c r="A227" s="2">
        <v>2020</v>
      </c>
      <c r="B227" s="2">
        <v>9</v>
      </c>
      <c r="C227" s="2" t="s">
        <v>8</v>
      </c>
      <c r="D227" s="1">
        <v>24140652.530000001</v>
      </c>
      <c r="E227" s="13">
        <v>38</v>
      </c>
    </row>
    <row r="228" spans="1:5" x14ac:dyDescent="0.3">
      <c r="A228" s="2">
        <v>2020</v>
      </c>
      <c r="B228" s="2">
        <v>9</v>
      </c>
      <c r="C228" s="2" t="s">
        <v>7</v>
      </c>
      <c r="D228" s="1">
        <v>56571319.539999999</v>
      </c>
      <c r="E228" s="13">
        <v>155</v>
      </c>
    </row>
    <row r="229" spans="1:5" x14ac:dyDescent="0.3">
      <c r="A229" s="2">
        <v>2020</v>
      </c>
      <c r="B229" s="2">
        <v>9</v>
      </c>
      <c r="C229" s="2" t="s">
        <v>6</v>
      </c>
      <c r="D229" s="1">
        <v>8676470</v>
      </c>
      <c r="E229" s="13">
        <v>40</v>
      </c>
    </row>
    <row r="230" spans="1:5" x14ac:dyDescent="0.3">
      <c r="A230" s="2">
        <v>2020</v>
      </c>
      <c r="B230" s="2">
        <v>10</v>
      </c>
      <c r="C230" s="2" t="s">
        <v>5</v>
      </c>
      <c r="D230" s="1">
        <v>661720642.67999995</v>
      </c>
      <c r="E230" s="13">
        <v>8023</v>
      </c>
    </row>
    <row r="231" spans="1:5" x14ac:dyDescent="0.3">
      <c r="A231" s="2">
        <v>2020</v>
      </c>
      <c r="B231" s="2">
        <v>10</v>
      </c>
      <c r="C231" s="2" t="s">
        <v>8</v>
      </c>
      <c r="D231" s="1">
        <v>28133805</v>
      </c>
      <c r="E231" s="13">
        <v>50</v>
      </c>
    </row>
    <row r="232" spans="1:5" x14ac:dyDescent="0.3">
      <c r="A232" s="2">
        <v>2020</v>
      </c>
      <c r="B232" s="2">
        <v>10</v>
      </c>
      <c r="C232" s="2" t="s">
        <v>7</v>
      </c>
      <c r="D232" s="1">
        <v>81413865.870000005</v>
      </c>
      <c r="E232" s="13">
        <v>229</v>
      </c>
    </row>
    <row r="233" spans="1:5" x14ac:dyDescent="0.3">
      <c r="A233" s="2">
        <v>2020</v>
      </c>
      <c r="B233" s="2">
        <v>10</v>
      </c>
      <c r="C233" s="2" t="s">
        <v>6</v>
      </c>
      <c r="D233" s="1">
        <v>7213272</v>
      </c>
      <c r="E233" s="13">
        <v>33</v>
      </c>
    </row>
    <row r="234" spans="1:5" x14ac:dyDescent="0.3">
      <c r="A234" s="2">
        <v>2020</v>
      </c>
      <c r="B234" s="2">
        <v>11</v>
      </c>
      <c r="C234" s="2" t="s">
        <v>5</v>
      </c>
      <c r="D234" s="1">
        <v>1069289387.87</v>
      </c>
      <c r="E234" s="13">
        <v>9788</v>
      </c>
    </row>
    <row r="235" spans="1:5" x14ac:dyDescent="0.3">
      <c r="A235" s="2">
        <v>2020</v>
      </c>
      <c r="B235" s="2">
        <v>11</v>
      </c>
      <c r="C235" s="2" t="s">
        <v>8</v>
      </c>
      <c r="D235" s="1">
        <v>43793730.200000003</v>
      </c>
      <c r="E235" s="13">
        <v>68</v>
      </c>
    </row>
    <row r="236" spans="1:5" x14ac:dyDescent="0.3">
      <c r="A236" s="2">
        <v>2020</v>
      </c>
      <c r="B236" s="2">
        <v>11</v>
      </c>
      <c r="C236" s="2" t="s">
        <v>7</v>
      </c>
      <c r="D236" s="1">
        <v>101425862.43000001</v>
      </c>
      <c r="E236" s="13">
        <v>278</v>
      </c>
    </row>
    <row r="237" spans="1:5" x14ac:dyDescent="0.3">
      <c r="A237" s="2">
        <v>2020</v>
      </c>
      <c r="B237" s="2">
        <v>11</v>
      </c>
      <c r="C237" s="2" t="s">
        <v>6</v>
      </c>
      <c r="D237" s="1">
        <v>9645308</v>
      </c>
      <c r="E237" s="13">
        <v>40</v>
      </c>
    </row>
    <row r="238" spans="1:5" x14ac:dyDescent="0.3">
      <c r="A238" s="2">
        <v>2020</v>
      </c>
      <c r="B238" s="2">
        <v>12</v>
      </c>
      <c r="C238" s="2" t="s">
        <v>5</v>
      </c>
      <c r="D238" s="1">
        <v>554739529.86000001</v>
      </c>
      <c r="E238" s="13">
        <v>5532</v>
      </c>
    </row>
    <row r="239" spans="1:5" x14ac:dyDescent="0.3">
      <c r="A239" s="2">
        <v>2020</v>
      </c>
      <c r="B239" s="2">
        <v>12</v>
      </c>
      <c r="C239" s="2" t="s">
        <v>8</v>
      </c>
      <c r="D239" s="1">
        <v>45927615</v>
      </c>
      <c r="E239" s="13">
        <v>75</v>
      </c>
    </row>
    <row r="240" spans="1:5" x14ac:dyDescent="0.3">
      <c r="A240" s="2">
        <v>2020</v>
      </c>
      <c r="B240" s="2">
        <v>12</v>
      </c>
      <c r="C240" s="2" t="s">
        <v>7</v>
      </c>
      <c r="D240" s="1">
        <v>69222203.939999998</v>
      </c>
      <c r="E240" s="13">
        <v>202</v>
      </c>
    </row>
    <row r="241" spans="1:5" x14ac:dyDescent="0.3">
      <c r="A241" s="2">
        <v>2020</v>
      </c>
      <c r="B241" s="2">
        <v>12</v>
      </c>
      <c r="C241" s="2" t="s">
        <v>6</v>
      </c>
      <c r="D241" s="1">
        <v>9217210</v>
      </c>
      <c r="E241" s="13">
        <v>40</v>
      </c>
    </row>
    <row r="242" spans="1:5" x14ac:dyDescent="0.3">
      <c r="A242" s="2">
        <v>2021</v>
      </c>
      <c r="B242" s="2">
        <v>1</v>
      </c>
      <c r="C242" s="2" t="s">
        <v>5</v>
      </c>
      <c r="D242" s="1">
        <v>639936327.22000003</v>
      </c>
      <c r="E242" s="13">
        <v>6088</v>
      </c>
    </row>
    <row r="243" spans="1:5" x14ac:dyDescent="0.3">
      <c r="A243" s="2">
        <v>2021</v>
      </c>
      <c r="B243" s="2">
        <v>1</v>
      </c>
      <c r="C243" s="2" t="s">
        <v>8</v>
      </c>
      <c r="D243" s="1">
        <v>261600</v>
      </c>
      <c r="E243" s="13">
        <v>0</v>
      </c>
    </row>
    <row r="244" spans="1:5" x14ac:dyDescent="0.3">
      <c r="A244" s="2">
        <v>2021</v>
      </c>
      <c r="B244" s="2">
        <v>1</v>
      </c>
      <c r="C244" s="2" t="s">
        <v>7</v>
      </c>
      <c r="D244" s="1">
        <v>0</v>
      </c>
      <c r="E244" s="13">
        <v>0</v>
      </c>
    </row>
    <row r="245" spans="1:5" x14ac:dyDescent="0.3">
      <c r="A245" s="2">
        <v>2021</v>
      </c>
      <c r="B245" s="2">
        <v>1</v>
      </c>
      <c r="C245" s="2" t="s">
        <v>6</v>
      </c>
      <c r="D245" s="1">
        <v>2019800</v>
      </c>
      <c r="E245" s="13">
        <v>8</v>
      </c>
    </row>
    <row r="246" spans="1:5" x14ac:dyDescent="0.3">
      <c r="A246" s="2">
        <v>2021</v>
      </c>
      <c r="B246" s="2">
        <v>2</v>
      </c>
      <c r="C246" s="2" t="s">
        <v>5</v>
      </c>
      <c r="D246" s="1">
        <v>754724019.48000002</v>
      </c>
      <c r="E246" s="13">
        <v>7413</v>
      </c>
    </row>
    <row r="247" spans="1:5" x14ac:dyDescent="0.3">
      <c r="A247" s="2">
        <v>2021</v>
      </c>
      <c r="B247" s="2">
        <v>2</v>
      </c>
      <c r="C247" s="2" t="s">
        <v>8</v>
      </c>
      <c r="D247" s="1">
        <v>3714800</v>
      </c>
      <c r="E247" s="13">
        <v>6</v>
      </c>
    </row>
    <row r="248" spans="1:5" x14ac:dyDescent="0.3">
      <c r="A248" s="2">
        <v>2021</v>
      </c>
      <c r="B248" s="2">
        <v>2</v>
      </c>
      <c r="C248" s="2" t="s">
        <v>7</v>
      </c>
      <c r="D248" s="1">
        <v>4444320</v>
      </c>
      <c r="E248" s="13">
        <v>14</v>
      </c>
    </row>
    <row r="249" spans="1:5" x14ac:dyDescent="0.3">
      <c r="A249" s="2">
        <v>2021</v>
      </c>
      <c r="B249" s="2">
        <v>2</v>
      </c>
      <c r="C249" s="2" t="s">
        <v>6</v>
      </c>
      <c r="D249" s="1">
        <v>5667390</v>
      </c>
      <c r="E249" s="13">
        <v>28</v>
      </c>
    </row>
    <row r="250" spans="1:5" x14ac:dyDescent="0.3">
      <c r="A250" s="2">
        <v>2021</v>
      </c>
      <c r="B250" s="2">
        <v>3</v>
      </c>
      <c r="C250" s="2" t="s">
        <v>5</v>
      </c>
      <c r="D250" s="1">
        <v>859991880.39999998</v>
      </c>
      <c r="E250" s="13">
        <v>8537</v>
      </c>
    </row>
    <row r="251" spans="1:5" x14ac:dyDescent="0.3">
      <c r="A251" s="2">
        <v>2021</v>
      </c>
      <c r="B251" s="2">
        <v>3</v>
      </c>
      <c r="C251" s="2" t="s">
        <v>8</v>
      </c>
      <c r="D251" s="1">
        <v>5766235</v>
      </c>
      <c r="E251" s="13">
        <v>8</v>
      </c>
    </row>
    <row r="252" spans="1:5" x14ac:dyDescent="0.3">
      <c r="A252" s="2">
        <v>2021</v>
      </c>
      <c r="B252" s="2">
        <v>3</v>
      </c>
      <c r="C252" s="2" t="s">
        <v>7</v>
      </c>
      <c r="D252" s="1">
        <v>26777455.84</v>
      </c>
      <c r="E252" s="13">
        <v>67</v>
      </c>
    </row>
    <row r="253" spans="1:5" x14ac:dyDescent="0.3">
      <c r="A253" s="2">
        <v>2021</v>
      </c>
      <c r="B253" s="2">
        <v>3</v>
      </c>
      <c r="C253" s="2" t="s">
        <v>6</v>
      </c>
      <c r="D253" s="1">
        <v>9072180</v>
      </c>
      <c r="E253" s="13">
        <v>40</v>
      </c>
    </row>
    <row r="254" spans="1:5" x14ac:dyDescent="0.3">
      <c r="A254" s="2">
        <v>2021</v>
      </c>
      <c r="B254" s="2">
        <v>4</v>
      </c>
      <c r="C254" s="2" t="s">
        <v>5</v>
      </c>
      <c r="D254" s="1">
        <v>736537836.72000003</v>
      </c>
      <c r="E254" s="13">
        <v>7031</v>
      </c>
    </row>
    <row r="255" spans="1:5" x14ac:dyDescent="0.3">
      <c r="A255" s="2">
        <v>2021</v>
      </c>
      <c r="B255" s="2">
        <v>4</v>
      </c>
      <c r="C255" s="2" t="s">
        <v>8</v>
      </c>
      <c r="D255" s="1">
        <v>15569052.460000001</v>
      </c>
      <c r="E255" s="13">
        <v>26</v>
      </c>
    </row>
    <row r="256" spans="1:5" x14ac:dyDescent="0.3">
      <c r="A256" s="2">
        <v>2021</v>
      </c>
      <c r="B256" s="2">
        <v>4</v>
      </c>
      <c r="C256" s="2" t="s">
        <v>7</v>
      </c>
      <c r="D256" s="1">
        <v>52021877</v>
      </c>
      <c r="E256" s="13">
        <v>135</v>
      </c>
    </row>
    <row r="257" spans="1:5" x14ac:dyDescent="0.3">
      <c r="A257" s="2">
        <v>2021</v>
      </c>
      <c r="B257" s="2">
        <v>4</v>
      </c>
      <c r="C257" s="2" t="s">
        <v>6</v>
      </c>
      <c r="D257" s="1">
        <v>5762590</v>
      </c>
      <c r="E257" s="13">
        <v>24</v>
      </c>
    </row>
    <row r="258" spans="1:5" x14ac:dyDescent="0.3">
      <c r="A258" s="2">
        <v>2021</v>
      </c>
      <c r="B258" s="2">
        <v>5</v>
      </c>
      <c r="C258" s="2" t="s">
        <v>5</v>
      </c>
      <c r="D258" s="51">
        <v>927236442</v>
      </c>
      <c r="E258" s="13">
        <v>8878</v>
      </c>
    </row>
    <row r="259" spans="1:5" x14ac:dyDescent="0.3">
      <c r="A259" s="2">
        <v>2021</v>
      </c>
      <c r="B259" s="2">
        <v>5</v>
      </c>
      <c r="C259" s="2" t="s">
        <v>8</v>
      </c>
      <c r="D259" s="51">
        <v>34900067</v>
      </c>
      <c r="E259" s="13">
        <v>54</v>
      </c>
    </row>
    <row r="260" spans="1:5" x14ac:dyDescent="0.3">
      <c r="A260" s="2">
        <v>2021</v>
      </c>
      <c r="B260" s="2">
        <v>5</v>
      </c>
      <c r="C260" s="2" t="s">
        <v>7</v>
      </c>
      <c r="D260" s="51">
        <v>87275273</v>
      </c>
      <c r="E260" s="13">
        <v>226</v>
      </c>
    </row>
    <row r="261" spans="1:5" x14ac:dyDescent="0.3">
      <c r="A261" s="2">
        <v>2021</v>
      </c>
      <c r="B261" s="2">
        <v>5</v>
      </c>
      <c r="C261" s="2" t="s">
        <v>6</v>
      </c>
      <c r="D261" s="51">
        <v>10234934</v>
      </c>
      <c r="E261" s="13">
        <v>41</v>
      </c>
    </row>
    <row r="262" spans="1:5" x14ac:dyDescent="0.3">
      <c r="A262" s="2">
        <v>2021</v>
      </c>
      <c r="B262" s="2">
        <v>6</v>
      </c>
      <c r="C262" s="2" t="s">
        <v>5</v>
      </c>
      <c r="D262" s="1">
        <v>876149242.57000005</v>
      </c>
      <c r="E262" s="13">
        <v>8786</v>
      </c>
    </row>
    <row r="263" spans="1:5" x14ac:dyDescent="0.3">
      <c r="A263" s="2">
        <v>2021</v>
      </c>
      <c r="B263" s="2">
        <v>6</v>
      </c>
      <c r="C263" s="2" t="s">
        <v>8</v>
      </c>
      <c r="D263" s="1">
        <v>19823750</v>
      </c>
      <c r="E263" s="13">
        <v>37</v>
      </c>
    </row>
    <row r="264" spans="1:5" x14ac:dyDescent="0.3">
      <c r="A264" s="2">
        <v>2021</v>
      </c>
      <c r="B264" s="2">
        <v>6</v>
      </c>
      <c r="C264" s="2" t="s">
        <v>7</v>
      </c>
      <c r="D264" s="1">
        <v>75258668.870000005</v>
      </c>
      <c r="E264" s="13">
        <v>195</v>
      </c>
    </row>
    <row r="265" spans="1:5" x14ac:dyDescent="0.3">
      <c r="A265" s="2">
        <v>2021</v>
      </c>
      <c r="B265" s="2">
        <v>6</v>
      </c>
      <c r="C265" s="2" t="s">
        <v>6</v>
      </c>
      <c r="D265" s="1">
        <v>9239936</v>
      </c>
      <c r="E265" s="13">
        <v>37</v>
      </c>
    </row>
    <row r="266" spans="1:5" x14ac:dyDescent="0.3">
      <c r="A266" s="2">
        <v>2021</v>
      </c>
      <c r="B266" s="2">
        <v>7</v>
      </c>
      <c r="C266" s="2" t="s">
        <v>5</v>
      </c>
      <c r="D266" s="52">
        <v>809284562.15999997</v>
      </c>
      <c r="E266" s="13">
        <v>8044</v>
      </c>
    </row>
    <row r="267" spans="1:5" x14ac:dyDescent="0.3">
      <c r="A267" s="2">
        <v>2021</v>
      </c>
      <c r="B267" s="2">
        <v>7</v>
      </c>
      <c r="C267" s="2" t="s">
        <v>8</v>
      </c>
      <c r="D267" s="52">
        <v>20817300</v>
      </c>
      <c r="E267" s="13">
        <v>35</v>
      </c>
    </row>
    <row r="268" spans="1:5" x14ac:dyDescent="0.3">
      <c r="A268" s="2">
        <v>2021</v>
      </c>
      <c r="B268" s="2">
        <v>7</v>
      </c>
      <c r="C268" s="2" t="s">
        <v>7</v>
      </c>
      <c r="D268" s="52">
        <v>72230260.006600007</v>
      </c>
      <c r="E268" s="13">
        <v>192</v>
      </c>
    </row>
    <row r="269" spans="1:5" x14ac:dyDescent="0.3">
      <c r="A269" s="2">
        <v>2021</v>
      </c>
      <c r="B269" s="2">
        <v>7</v>
      </c>
      <c r="C269" s="2" t="s">
        <v>6</v>
      </c>
      <c r="D269" s="52">
        <v>10966900</v>
      </c>
      <c r="E269" s="13">
        <v>46</v>
      </c>
    </row>
    <row r="270" spans="1:5" x14ac:dyDescent="0.3">
      <c r="A270" s="2">
        <v>2021</v>
      </c>
      <c r="B270" s="2">
        <v>8</v>
      </c>
      <c r="C270" s="2" t="s">
        <v>5</v>
      </c>
      <c r="D270" s="52">
        <v>732231023.35000002</v>
      </c>
      <c r="E270" s="13">
        <v>7067</v>
      </c>
    </row>
    <row r="271" spans="1:5" x14ac:dyDescent="0.3">
      <c r="A271" s="2">
        <v>2021</v>
      </c>
      <c r="B271" s="2">
        <v>8</v>
      </c>
      <c r="C271" s="2" t="s">
        <v>8</v>
      </c>
      <c r="D271" s="52">
        <v>28842439.59</v>
      </c>
      <c r="E271" s="13">
        <v>46</v>
      </c>
    </row>
    <row r="272" spans="1:5" x14ac:dyDescent="0.3">
      <c r="A272" s="2">
        <v>2021</v>
      </c>
      <c r="B272" s="2">
        <v>8</v>
      </c>
      <c r="C272" s="2" t="s">
        <v>7</v>
      </c>
      <c r="D272" s="52">
        <v>67052605</v>
      </c>
      <c r="E272" s="13">
        <v>174</v>
      </c>
    </row>
    <row r="273" spans="1:5" x14ac:dyDescent="0.3">
      <c r="A273" s="2">
        <v>2021</v>
      </c>
      <c r="B273" s="2">
        <v>8</v>
      </c>
      <c r="C273" s="2" t="s">
        <v>6</v>
      </c>
      <c r="D273" s="52">
        <v>5910672</v>
      </c>
      <c r="E273" s="13">
        <v>25</v>
      </c>
    </row>
    <row r="274" spans="1:5" x14ac:dyDescent="0.3">
      <c r="A274" s="2">
        <v>2021</v>
      </c>
      <c r="B274" s="2">
        <v>9</v>
      </c>
      <c r="C274" s="2" t="s">
        <v>5</v>
      </c>
      <c r="D274" s="52">
        <v>771554739.11000001</v>
      </c>
      <c r="E274" s="13">
        <v>7411</v>
      </c>
    </row>
    <row r="275" spans="1:5" x14ac:dyDescent="0.3">
      <c r="A275" s="2">
        <v>2021</v>
      </c>
      <c r="B275" s="2">
        <v>9</v>
      </c>
      <c r="C275" s="2" t="s">
        <v>8</v>
      </c>
      <c r="D275" s="52">
        <v>30720015</v>
      </c>
      <c r="E275" s="13">
        <v>49</v>
      </c>
    </row>
    <row r="276" spans="1:5" x14ac:dyDescent="0.3">
      <c r="A276" s="2">
        <v>2021</v>
      </c>
      <c r="B276" s="2">
        <v>9</v>
      </c>
      <c r="C276" s="2" t="s">
        <v>7</v>
      </c>
      <c r="D276" s="52">
        <v>60300549.82</v>
      </c>
      <c r="E276" s="13">
        <v>163</v>
      </c>
    </row>
    <row r="277" spans="1:5" x14ac:dyDescent="0.3">
      <c r="A277" s="2">
        <v>2021</v>
      </c>
      <c r="B277" s="2">
        <v>9</v>
      </c>
      <c r="C277" s="2" t="s">
        <v>6</v>
      </c>
      <c r="D277" s="52">
        <v>4369057</v>
      </c>
      <c r="E277" s="13">
        <v>18</v>
      </c>
    </row>
    <row r="278" spans="1:5" x14ac:dyDescent="0.3">
      <c r="A278" s="2">
        <v>2021</v>
      </c>
      <c r="B278" s="2">
        <v>10</v>
      </c>
      <c r="C278" s="2" t="s">
        <v>5</v>
      </c>
      <c r="D278" s="1">
        <v>807207580.76999998</v>
      </c>
      <c r="E278" s="13">
        <v>7914</v>
      </c>
    </row>
    <row r="279" spans="1:5" x14ac:dyDescent="0.3">
      <c r="A279" s="2">
        <v>2021</v>
      </c>
      <c r="B279" s="2">
        <v>10</v>
      </c>
      <c r="C279" s="2" t="s">
        <v>8</v>
      </c>
      <c r="D279" s="1">
        <v>22098590</v>
      </c>
      <c r="E279" s="13">
        <v>36</v>
      </c>
    </row>
    <row r="280" spans="1:5" x14ac:dyDescent="0.3">
      <c r="A280" s="2">
        <v>2021</v>
      </c>
      <c r="B280" s="2">
        <v>10</v>
      </c>
      <c r="C280" s="2" t="s">
        <v>7</v>
      </c>
      <c r="D280" s="1">
        <v>53210051.758100003</v>
      </c>
      <c r="E280" s="13">
        <v>137</v>
      </c>
    </row>
    <row r="281" spans="1:5" x14ac:dyDescent="0.3">
      <c r="A281" s="2">
        <v>2021</v>
      </c>
      <c r="B281" s="2">
        <v>10</v>
      </c>
      <c r="C281" s="2" t="s">
        <v>6</v>
      </c>
      <c r="D281" s="1">
        <v>7645280.5199999996</v>
      </c>
      <c r="E281" s="13">
        <v>34</v>
      </c>
    </row>
    <row r="282" spans="1:5" x14ac:dyDescent="0.3">
      <c r="A282" s="2">
        <v>2021</v>
      </c>
      <c r="B282" s="2">
        <v>11</v>
      </c>
      <c r="C282" s="2" t="s">
        <v>5</v>
      </c>
      <c r="D282" s="54">
        <v>862644448.37</v>
      </c>
      <c r="E282" s="13">
        <v>8260</v>
      </c>
    </row>
    <row r="283" spans="1:5" x14ac:dyDescent="0.3">
      <c r="A283" s="2">
        <v>2021</v>
      </c>
      <c r="B283" s="2">
        <v>11</v>
      </c>
      <c r="C283" s="2" t="s">
        <v>8</v>
      </c>
      <c r="D283" s="54">
        <v>32190277.829999998</v>
      </c>
      <c r="E283" s="13">
        <v>58</v>
      </c>
    </row>
    <row r="284" spans="1:5" x14ac:dyDescent="0.3">
      <c r="A284" s="2">
        <v>2021</v>
      </c>
      <c r="B284" s="2">
        <v>11</v>
      </c>
      <c r="C284" s="2" t="s">
        <v>7</v>
      </c>
      <c r="D284" s="54">
        <v>80605577.993399993</v>
      </c>
      <c r="E284" s="13">
        <v>227</v>
      </c>
    </row>
    <row r="285" spans="1:5" x14ac:dyDescent="0.3">
      <c r="A285" s="2">
        <v>2021</v>
      </c>
      <c r="B285" s="2">
        <v>11</v>
      </c>
      <c r="C285" s="2" t="s">
        <v>6</v>
      </c>
      <c r="D285" s="54">
        <v>6135899.9900000002</v>
      </c>
      <c r="E285" s="13">
        <v>28</v>
      </c>
    </row>
    <row r="286" spans="1:5" x14ac:dyDescent="0.3">
      <c r="A286" s="2">
        <v>2021</v>
      </c>
      <c r="B286" s="2">
        <v>12</v>
      </c>
      <c r="C286" s="2" t="s">
        <v>5</v>
      </c>
      <c r="D286" s="54">
        <v>478671202.61000001</v>
      </c>
      <c r="E286" s="13">
        <v>4399</v>
      </c>
    </row>
    <row r="287" spans="1:5" x14ac:dyDescent="0.3">
      <c r="A287" s="2">
        <v>2021</v>
      </c>
      <c r="B287" s="2">
        <v>12</v>
      </c>
      <c r="C287" s="2" t="s">
        <v>8</v>
      </c>
      <c r="D287" s="54">
        <v>48976350</v>
      </c>
      <c r="E287" s="13">
        <v>78</v>
      </c>
    </row>
    <row r="288" spans="1:5" x14ac:dyDescent="0.3">
      <c r="A288" s="2">
        <v>2021</v>
      </c>
      <c r="B288" s="2">
        <v>12</v>
      </c>
      <c r="C288" s="2" t="s">
        <v>7</v>
      </c>
      <c r="D288" s="54">
        <v>39404841.799999997</v>
      </c>
      <c r="E288" s="13">
        <v>123</v>
      </c>
    </row>
    <row r="289" spans="1:5" x14ac:dyDescent="0.3">
      <c r="A289" s="2">
        <v>2021</v>
      </c>
      <c r="B289" s="2">
        <v>12</v>
      </c>
      <c r="C289" s="2" t="s">
        <v>6</v>
      </c>
      <c r="D289" s="54">
        <v>4190111</v>
      </c>
      <c r="E289" s="13">
        <v>16</v>
      </c>
    </row>
  </sheetData>
  <sortState xmlns:xlrd2="http://schemas.microsoft.com/office/spreadsheetml/2017/richdata2" ref="A2:E260">
    <sortCondition ref="A2:A260"/>
    <sortCondition ref="B2:B260"/>
    <sortCondition ref="C2:C260"/>
  </sortState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W96"/>
  <sheetViews>
    <sheetView showGridLines="0" topLeftCell="D65" zoomScale="80" zoomScaleNormal="80" workbookViewId="0">
      <selection activeCell="H77" sqref="H77"/>
    </sheetView>
  </sheetViews>
  <sheetFormatPr baseColWidth="10" defaultColWidth="10.88671875" defaultRowHeight="14.4" x14ac:dyDescent="0.3"/>
  <cols>
    <col min="1" max="1" width="3.5546875" style="8" customWidth="1"/>
    <col min="2" max="2" width="10.88671875" style="8"/>
    <col min="3" max="3" width="15.6640625" style="5" customWidth="1"/>
    <col min="4" max="9" width="15.6640625" style="8" customWidth="1"/>
    <col min="10" max="15" width="9.6640625" style="8" customWidth="1"/>
    <col min="16" max="16" width="15.6640625" style="8" customWidth="1"/>
    <col min="17" max="22" width="9.6640625" style="8" customWidth="1"/>
    <col min="23" max="23" width="15.6640625" style="8" customWidth="1"/>
    <col min="24" max="16384" width="10.88671875" style="8"/>
  </cols>
  <sheetData>
    <row r="2" spans="2:23" ht="15.6" x14ac:dyDescent="0.3">
      <c r="B2" s="20" t="s">
        <v>13</v>
      </c>
    </row>
    <row r="3" spans="2:23" x14ac:dyDescent="0.3">
      <c r="B3" s="21" t="s">
        <v>14</v>
      </c>
    </row>
    <row r="4" spans="2:23" x14ac:dyDescent="0.3">
      <c r="B4" s="22" t="s">
        <v>15</v>
      </c>
    </row>
    <row r="7" spans="2:23" ht="18" x14ac:dyDescent="0.3">
      <c r="B7" s="12" t="s">
        <v>11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spans="2:23" x14ac:dyDescent="0.3">
      <c r="C8" s="6"/>
    </row>
    <row r="9" spans="2:23" x14ac:dyDescent="0.3">
      <c r="C9" s="97" t="s">
        <v>2</v>
      </c>
      <c r="D9" s="97"/>
      <c r="E9" s="97"/>
      <c r="F9" s="97"/>
      <c r="G9" s="97"/>
      <c r="H9" s="97"/>
      <c r="J9" s="97" t="s">
        <v>3</v>
      </c>
      <c r="K9" s="97"/>
      <c r="L9" s="97"/>
      <c r="M9" s="97"/>
      <c r="N9" s="97"/>
      <c r="O9" s="97"/>
      <c r="Q9" s="97" t="s">
        <v>43</v>
      </c>
      <c r="R9" s="97"/>
      <c r="S9" s="97"/>
      <c r="T9" s="97"/>
      <c r="U9" s="97"/>
      <c r="V9" s="97"/>
    </row>
    <row r="10" spans="2:23" x14ac:dyDescent="0.3">
      <c r="B10" s="18" t="s">
        <v>12</v>
      </c>
      <c r="C10" s="14">
        <v>2016</v>
      </c>
      <c r="D10" s="14">
        <v>2017</v>
      </c>
      <c r="E10" s="14">
        <v>2018</v>
      </c>
      <c r="F10" s="14">
        <v>2019</v>
      </c>
      <c r="G10" s="14">
        <v>2020</v>
      </c>
      <c r="H10" s="14">
        <v>2021</v>
      </c>
      <c r="J10" s="14">
        <v>2016</v>
      </c>
      <c r="K10" s="14">
        <v>2017</v>
      </c>
      <c r="L10" s="14">
        <v>2018</v>
      </c>
      <c r="M10" s="14">
        <v>2019</v>
      </c>
      <c r="N10" s="14">
        <v>2020</v>
      </c>
      <c r="O10" s="14">
        <v>2021</v>
      </c>
      <c r="Q10" s="82">
        <v>2016</v>
      </c>
      <c r="R10" s="82">
        <v>2017</v>
      </c>
      <c r="S10" s="82">
        <v>2018</v>
      </c>
      <c r="T10" s="82">
        <v>2019</v>
      </c>
      <c r="U10" s="82">
        <v>2020</v>
      </c>
      <c r="V10" s="82">
        <v>2021</v>
      </c>
    </row>
    <row r="11" spans="2:23" ht="24.9" customHeight="1" x14ac:dyDescent="0.3">
      <c r="B11" s="16" t="s">
        <v>5</v>
      </c>
      <c r="C11" s="17">
        <f t="shared" ref="C11:G14" si="0">SUMIFS(Importe,Año,C$10,Tipo,$B11)</f>
        <v>6627550113.6000004</v>
      </c>
      <c r="D11" s="17">
        <f t="shared" si="0"/>
        <v>6742662027.7700005</v>
      </c>
      <c r="E11" s="17">
        <f t="shared" si="0"/>
        <v>6835604312.420001</v>
      </c>
      <c r="F11" s="17">
        <f t="shared" si="0"/>
        <v>8621418621.4099998</v>
      </c>
      <c r="G11" s="17">
        <f t="shared" si="0"/>
        <v>7801782764.9099998</v>
      </c>
      <c r="H11" s="17">
        <f>SUMIFS(Importe,Año,H$10,Tipo,$B11)</f>
        <v>9256169304.7600002</v>
      </c>
      <c r="J11" s="9">
        <f t="shared" ref="J11:O14" si="1">SUMIFS(Número,Año,J$10,Tipo,$B11)</f>
        <v>124511</v>
      </c>
      <c r="K11" s="9">
        <f t="shared" si="1"/>
        <v>121569</v>
      </c>
      <c r="L11" s="9">
        <f t="shared" si="1"/>
        <v>116710</v>
      </c>
      <c r="M11" s="9">
        <f t="shared" si="1"/>
        <v>118995</v>
      </c>
      <c r="N11" s="9">
        <f t="shared" si="1"/>
        <v>86615</v>
      </c>
      <c r="O11" s="9">
        <f>SUMIFS(Número,Año,O$10,Tipo,$B11)</f>
        <v>89828</v>
      </c>
      <c r="Q11" s="9">
        <f>C11/J11</f>
        <v>53228.631314502338</v>
      </c>
      <c r="R11" s="9">
        <f t="shared" ref="R11:R14" si="2">D11/K11</f>
        <v>55463.662839786462</v>
      </c>
      <c r="S11" s="9">
        <f t="shared" ref="S11:S14" si="3">E11/L11</f>
        <v>58569.139854511188</v>
      </c>
      <c r="T11" s="9">
        <f t="shared" ref="T11:T14" si="4">F11/M11</f>
        <v>72451.940177402415</v>
      </c>
      <c r="U11" s="9">
        <f t="shared" ref="U11:U14" si="5">G11/N11</f>
        <v>90074.268485943539</v>
      </c>
      <c r="V11" s="9">
        <f t="shared" ref="V11:V14" si="6">H11/O11</f>
        <v>103043.2527136305</v>
      </c>
    </row>
    <row r="12" spans="2:23" ht="24.9" customHeight="1" x14ac:dyDescent="0.3">
      <c r="B12" s="16" t="s">
        <v>6</v>
      </c>
      <c r="C12" s="17">
        <f t="shared" si="0"/>
        <v>156443806.11000001</v>
      </c>
      <c r="D12" s="17">
        <f t="shared" si="0"/>
        <v>116222846</v>
      </c>
      <c r="E12" s="17">
        <f t="shared" si="0"/>
        <v>100401826</v>
      </c>
      <c r="F12" s="17">
        <f t="shared" si="0"/>
        <v>113915759</v>
      </c>
      <c r="G12" s="17">
        <f t="shared" si="0"/>
        <v>75746307</v>
      </c>
      <c r="H12" s="17">
        <f>SUMIFS(Importe,Año,H$10,Tipo,$B12)</f>
        <v>81214750.50999999</v>
      </c>
      <c r="J12" s="9">
        <f t="shared" si="1"/>
        <v>997</v>
      </c>
      <c r="K12" s="9">
        <f t="shared" si="1"/>
        <v>702</v>
      </c>
      <c r="L12" s="9">
        <f t="shared" si="1"/>
        <v>599</v>
      </c>
      <c r="M12" s="9">
        <f t="shared" si="1"/>
        <v>575</v>
      </c>
      <c r="N12" s="9">
        <f t="shared" si="1"/>
        <v>347</v>
      </c>
      <c r="O12" s="9">
        <f>SUMIFS(Número,Año,O$10,Tipo,$B12)</f>
        <v>345</v>
      </c>
      <c r="Q12" s="9">
        <f t="shared" ref="Q12:Q14" si="7">C12/J12</f>
        <v>156914.54975927784</v>
      </c>
      <c r="R12" s="9">
        <f t="shared" si="2"/>
        <v>165559.60968660968</v>
      </c>
      <c r="S12" s="9">
        <f t="shared" si="3"/>
        <v>167615.73622704507</v>
      </c>
      <c r="T12" s="9">
        <f t="shared" si="4"/>
        <v>198114.36347826087</v>
      </c>
      <c r="U12" s="9">
        <f t="shared" si="5"/>
        <v>218289.06916426512</v>
      </c>
      <c r="V12" s="9">
        <f t="shared" si="6"/>
        <v>235405.07394202895</v>
      </c>
    </row>
    <row r="13" spans="2:23" ht="24.9" customHeight="1" x14ac:dyDescent="0.3">
      <c r="B13" s="16" t="s">
        <v>7</v>
      </c>
      <c r="C13" s="17">
        <f t="shared" si="0"/>
        <v>758341443.75390005</v>
      </c>
      <c r="D13" s="17">
        <f t="shared" si="0"/>
        <v>839327743.14389992</v>
      </c>
      <c r="E13" s="17">
        <f t="shared" si="0"/>
        <v>809808349.27899992</v>
      </c>
      <c r="F13" s="17">
        <f t="shared" si="0"/>
        <v>731496125.32950008</v>
      </c>
      <c r="G13" s="17">
        <f t="shared" si="0"/>
        <v>696923149.34389997</v>
      </c>
      <c r="H13" s="17">
        <f>SUMIFS(Importe,Año,H$10,Tipo,$B13)</f>
        <v>618581481.08809996</v>
      </c>
      <c r="J13" s="9">
        <f t="shared" si="1"/>
        <v>3185</v>
      </c>
      <c r="K13" s="9">
        <f t="shared" si="1"/>
        <v>3296</v>
      </c>
      <c r="L13" s="9">
        <f t="shared" si="1"/>
        <v>3091</v>
      </c>
      <c r="M13" s="9">
        <f t="shared" si="1"/>
        <v>2548</v>
      </c>
      <c r="N13" s="9">
        <f t="shared" si="1"/>
        <v>1960</v>
      </c>
      <c r="O13" s="9">
        <f t="shared" si="1"/>
        <v>1653</v>
      </c>
      <c r="Q13" s="9">
        <f t="shared" si="7"/>
        <v>238097.78453811619</v>
      </c>
      <c r="R13" s="9">
        <f t="shared" si="2"/>
        <v>254650.40750725119</v>
      </c>
      <c r="S13" s="9">
        <f t="shared" si="3"/>
        <v>261989.11332222581</v>
      </c>
      <c r="T13" s="9">
        <f t="shared" si="4"/>
        <v>287086.39141660131</v>
      </c>
      <c r="U13" s="9">
        <f t="shared" si="5"/>
        <v>355573.03537954082</v>
      </c>
      <c r="V13" s="9">
        <f t="shared" si="6"/>
        <v>374217.4719226255</v>
      </c>
    </row>
    <row r="14" spans="2:23" ht="24.9" customHeight="1" x14ac:dyDescent="0.3">
      <c r="B14" s="16" t="s">
        <v>8</v>
      </c>
      <c r="C14" s="17">
        <f t="shared" si="0"/>
        <v>904266523.06999993</v>
      </c>
      <c r="D14" s="17">
        <f t="shared" si="0"/>
        <v>835902566.03000009</v>
      </c>
      <c r="E14" s="17">
        <f t="shared" si="0"/>
        <v>851364029.32000017</v>
      </c>
      <c r="F14" s="17">
        <f t="shared" si="0"/>
        <v>479382974.10000002</v>
      </c>
      <c r="G14" s="17">
        <f t="shared" si="0"/>
        <v>297544239.54000002</v>
      </c>
      <c r="H14" s="17">
        <f>SUMIFS(Importe,Año,H$10,Tipo,$B14)</f>
        <v>263680476.88</v>
      </c>
      <c r="J14" s="9">
        <f t="shared" si="1"/>
        <v>1715</v>
      </c>
      <c r="K14" s="9">
        <f t="shared" si="1"/>
        <v>1520</v>
      </c>
      <c r="L14" s="9">
        <f t="shared" si="1"/>
        <v>1467</v>
      </c>
      <c r="M14" s="9">
        <f t="shared" si="1"/>
        <v>811</v>
      </c>
      <c r="N14" s="9">
        <f t="shared" si="1"/>
        <v>496</v>
      </c>
      <c r="O14" s="9">
        <f>SUMIFS(Número,Año,O$10,Tipo,$B14)</f>
        <v>433</v>
      </c>
      <c r="Q14" s="9">
        <f t="shared" si="7"/>
        <v>527269.10966180754</v>
      </c>
      <c r="R14" s="9">
        <f t="shared" si="2"/>
        <v>549935.89870394743</v>
      </c>
      <c r="S14" s="9">
        <f t="shared" si="3"/>
        <v>580343.57826857548</v>
      </c>
      <c r="T14" s="9">
        <f t="shared" si="4"/>
        <v>591101.07780517882</v>
      </c>
      <c r="U14" s="9">
        <f t="shared" si="5"/>
        <v>599887.57971774193</v>
      </c>
      <c r="V14" s="9">
        <f t="shared" si="6"/>
        <v>608961.840369515</v>
      </c>
    </row>
    <row r="15" spans="2:23" ht="24.9" customHeight="1" x14ac:dyDescent="0.3">
      <c r="B15" s="18" t="s">
        <v>10</v>
      </c>
      <c r="C15" s="19">
        <f t="shared" ref="C15:H15" si="8">SUM(C11:C14)</f>
        <v>8446601886.5338993</v>
      </c>
      <c r="D15" s="19">
        <f t="shared" si="8"/>
        <v>8534115182.9439001</v>
      </c>
      <c r="E15" s="19">
        <f t="shared" si="8"/>
        <v>8597178517.019001</v>
      </c>
      <c r="F15" s="19">
        <f t="shared" si="8"/>
        <v>9946213479.8395004</v>
      </c>
      <c r="G15" s="19">
        <f t="shared" si="8"/>
        <v>8871996460.7938995</v>
      </c>
      <c r="H15" s="19">
        <f t="shared" si="8"/>
        <v>10219646013.2381</v>
      </c>
      <c r="J15" s="53">
        <f t="shared" ref="J15:O15" si="9">SUM(J11:J14)</f>
        <v>130408</v>
      </c>
      <c r="K15" s="53">
        <f t="shared" si="9"/>
        <v>127087</v>
      </c>
      <c r="L15" s="53">
        <f t="shared" si="9"/>
        <v>121867</v>
      </c>
      <c r="M15" s="53">
        <f t="shared" si="9"/>
        <v>122929</v>
      </c>
      <c r="N15" s="53">
        <f t="shared" si="9"/>
        <v>89418</v>
      </c>
      <c r="O15" s="53">
        <f t="shared" si="9"/>
        <v>92259</v>
      </c>
      <c r="Q15" s="9">
        <f t="shared" ref="Q15" si="10">C15/J15</f>
        <v>64770.580689328104</v>
      </c>
      <c r="R15" s="9">
        <f t="shared" ref="R15" si="11">D15/K15</f>
        <v>67151.7557495566</v>
      </c>
      <c r="S15" s="9">
        <f t="shared" ref="S15" si="12">E15/L15</f>
        <v>70545.582618912435</v>
      </c>
      <c r="T15" s="9">
        <f t="shared" ref="T15" si="13">F15/M15</f>
        <v>80910.228504579878</v>
      </c>
      <c r="U15" s="9">
        <f t="shared" ref="U15" si="14">G15/N15</f>
        <v>99219.356961617348</v>
      </c>
      <c r="V15" s="9">
        <f t="shared" ref="V15" si="15">H15/O15</f>
        <v>110771.26365165567</v>
      </c>
    </row>
    <row r="16" spans="2:23" ht="24.9" customHeight="1" x14ac:dyDescent="0.3">
      <c r="B16" s="18" t="s">
        <v>40</v>
      </c>
      <c r="C16" s="87" t="s">
        <v>41</v>
      </c>
      <c r="D16" s="87">
        <f>D15/C15-1</f>
        <v>1.0360769642703271E-2</v>
      </c>
      <c r="E16" s="87">
        <f t="shared" ref="E16:H16" si="16">E15/D15-1</f>
        <v>7.3895574084983373E-3</v>
      </c>
      <c r="F16" s="87">
        <f t="shared" si="16"/>
        <v>0.1569160114739907</v>
      </c>
      <c r="G16" s="87">
        <f t="shared" si="16"/>
        <v>-0.10800261036252512</v>
      </c>
      <c r="H16" s="87">
        <f t="shared" si="16"/>
        <v>0.15189924369329688</v>
      </c>
      <c r="I16" s="86"/>
      <c r="J16" s="87" t="s">
        <v>41</v>
      </c>
      <c r="K16" s="87">
        <f>K15/J15-1</f>
        <v>-2.5466229065701507E-2</v>
      </c>
      <c r="L16" s="87">
        <f t="shared" ref="L16:O16" si="17">L15/K15-1</f>
        <v>-4.1074224743679499E-2</v>
      </c>
      <c r="M16" s="87">
        <f t="shared" si="17"/>
        <v>8.7144181771932061E-3</v>
      </c>
      <c r="N16" s="87">
        <f t="shared" si="17"/>
        <v>-0.27260451154731591</v>
      </c>
      <c r="O16" s="87">
        <f t="shared" si="17"/>
        <v>3.1772126417499935E-2</v>
      </c>
      <c r="Q16" s="87" t="s">
        <v>41</v>
      </c>
      <c r="R16" s="87">
        <f>R15/Q15-1</f>
        <v>3.6763219271567005E-2</v>
      </c>
      <c r="S16" s="87">
        <f t="shared" ref="S16" si="18">S15/R15-1</f>
        <v>5.0539659484305277E-2</v>
      </c>
      <c r="T16" s="87">
        <f t="shared" ref="T16" si="19">T15/S15-1</f>
        <v>0.14692125999805405</v>
      </c>
      <c r="U16" s="87">
        <f t="shared" ref="U16" si="20">U15/T15-1</f>
        <v>0.22628941723976337</v>
      </c>
      <c r="V16" s="87">
        <f t="shared" ref="V16" si="21">V15/U15-1</f>
        <v>0.11642795361501013</v>
      </c>
    </row>
    <row r="17" spans="2:23" x14ac:dyDescent="0.3">
      <c r="D17" s="9"/>
      <c r="E17" s="9"/>
      <c r="F17" s="9"/>
      <c r="H17" s="80"/>
      <c r="I17" s="78"/>
      <c r="J17" s="78"/>
    </row>
    <row r="18" spans="2:23" ht="6.9" customHeight="1" x14ac:dyDescent="0.3">
      <c r="B18" s="10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19" spans="2:23" ht="18" x14ac:dyDescent="0.3">
      <c r="C19" s="12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2:23" ht="18" x14ac:dyDescent="0.3">
      <c r="B20" s="12" t="s">
        <v>9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2:23" ht="18" x14ac:dyDescent="0.3">
      <c r="B21" s="12"/>
      <c r="C21" s="7"/>
      <c r="D21" s="7"/>
      <c r="E21" s="7"/>
      <c r="F21" s="7"/>
      <c r="G21" s="7"/>
      <c r="H21" s="79"/>
      <c r="I21" s="7"/>
      <c r="J21" s="7"/>
      <c r="K21" s="7"/>
      <c r="L21" s="7"/>
      <c r="M21" s="7"/>
      <c r="N21" s="7"/>
      <c r="O21" s="7"/>
      <c r="P21" s="7"/>
    </row>
    <row r="22" spans="2:23" ht="15.6" x14ac:dyDescent="0.3">
      <c r="B22" s="23" t="s">
        <v>16</v>
      </c>
      <c r="C22" s="8"/>
    </row>
    <row r="23" spans="2:23" x14ac:dyDescent="0.3">
      <c r="B23" s="24" t="s">
        <v>5</v>
      </c>
      <c r="C23" s="8"/>
    </row>
    <row r="24" spans="2:23" x14ac:dyDescent="0.3">
      <c r="B24" s="29"/>
      <c r="C24" s="98" t="s">
        <v>2</v>
      </c>
      <c r="D24" s="98"/>
      <c r="E24" s="98"/>
      <c r="F24" s="98"/>
      <c r="G24" s="98"/>
      <c r="H24" s="98"/>
      <c r="I24" s="30"/>
      <c r="J24" s="98" t="s">
        <v>3</v>
      </c>
      <c r="K24" s="98"/>
      <c r="L24" s="98"/>
      <c r="M24" s="98"/>
      <c r="N24" s="98"/>
      <c r="O24" s="98"/>
      <c r="P24" s="30"/>
      <c r="Q24" s="98" t="s">
        <v>43</v>
      </c>
      <c r="R24" s="98"/>
      <c r="S24" s="98"/>
      <c r="T24" s="98"/>
      <c r="U24" s="98"/>
      <c r="V24" s="98"/>
      <c r="W24" s="30"/>
    </row>
    <row r="25" spans="2:23" x14ac:dyDescent="0.3">
      <c r="B25" s="25" t="s">
        <v>1</v>
      </c>
      <c r="C25" s="25">
        <v>2016</v>
      </c>
      <c r="D25" s="25">
        <v>2017</v>
      </c>
      <c r="E25" s="25">
        <v>2018</v>
      </c>
      <c r="F25" s="25">
        <v>2019</v>
      </c>
      <c r="G25" s="25">
        <v>2020</v>
      </c>
      <c r="H25" s="25">
        <v>2021</v>
      </c>
      <c r="I25" s="30"/>
      <c r="J25" s="25">
        <v>2016</v>
      </c>
      <c r="K25" s="25">
        <v>2017</v>
      </c>
      <c r="L25" s="25">
        <v>2018</v>
      </c>
      <c r="M25" s="25">
        <v>2019</v>
      </c>
      <c r="N25" s="25">
        <v>2020</v>
      </c>
      <c r="O25" s="25">
        <v>2021</v>
      </c>
      <c r="P25" s="30"/>
      <c r="Q25" s="83">
        <v>2016</v>
      </c>
      <c r="R25" s="83">
        <v>2017</v>
      </c>
      <c r="S25" s="83">
        <v>2018</v>
      </c>
      <c r="T25" s="83">
        <v>2019</v>
      </c>
      <c r="U25" s="83">
        <v>2020</v>
      </c>
      <c r="V25" s="83">
        <v>2021</v>
      </c>
      <c r="W25" s="30"/>
    </row>
    <row r="26" spans="2:23" ht="30" customHeight="1" x14ac:dyDescent="0.3">
      <c r="B26" s="5">
        <v>1</v>
      </c>
      <c r="C26" s="9">
        <f t="shared" ref="C26:H37" si="22">SUMIFS(Importe,Tipo,$B$23,Año,C$25,Mes,$B26)</f>
        <v>525753570.62</v>
      </c>
      <c r="D26" s="9">
        <f t="shared" si="22"/>
        <v>604407593.76999998</v>
      </c>
      <c r="E26" s="9">
        <f t="shared" si="22"/>
        <v>593467881.32000005</v>
      </c>
      <c r="F26" s="9">
        <f t="shared" si="22"/>
        <v>556244691.08000004</v>
      </c>
      <c r="G26" s="9">
        <f t="shared" si="22"/>
        <v>769686756.08000004</v>
      </c>
      <c r="H26" s="9">
        <f t="shared" si="22"/>
        <v>639936327.22000003</v>
      </c>
      <c r="J26" s="17">
        <f t="shared" ref="J26:O37" si="23">SUMIFS(Número,Tipo,$B$23,Año,J$25,Mes,$B26)</f>
        <v>9856</v>
      </c>
      <c r="K26" s="17">
        <f t="shared" si="23"/>
        <v>10841</v>
      </c>
      <c r="L26" s="17">
        <f t="shared" si="23"/>
        <v>10306</v>
      </c>
      <c r="M26" s="17">
        <f t="shared" si="23"/>
        <v>9398</v>
      </c>
      <c r="N26" s="17">
        <f t="shared" si="23"/>
        <v>9064</v>
      </c>
      <c r="O26" s="17">
        <f t="shared" si="23"/>
        <v>6088</v>
      </c>
      <c r="Q26" s="17">
        <f>C26/J26</f>
        <v>53343.50351258117</v>
      </c>
      <c r="R26" s="17">
        <f t="shared" ref="R26:R37" si="24">D26/K26</f>
        <v>55752.014922055161</v>
      </c>
      <c r="S26" s="17">
        <f t="shared" ref="S26:S37" si="25">E26/L26</f>
        <v>57584.696421502042</v>
      </c>
      <c r="T26" s="17">
        <f t="shared" ref="T26:T37" si="26">F26/M26</f>
        <v>59187.560234092365</v>
      </c>
      <c r="U26" s="17">
        <f t="shared" ref="U26:U37" si="27">G26/N26</f>
        <v>84916.897184466026</v>
      </c>
      <c r="V26" s="17">
        <f t="shared" ref="V26:V37" si="28">H26/O26</f>
        <v>105114.37700722733</v>
      </c>
    </row>
    <row r="27" spans="2:23" ht="30" customHeight="1" x14ac:dyDescent="0.3">
      <c r="B27" s="5">
        <v>2</v>
      </c>
      <c r="C27" s="9">
        <f t="shared" si="22"/>
        <v>598516666.71000004</v>
      </c>
      <c r="D27" s="9">
        <f t="shared" si="22"/>
        <v>582212503.53999996</v>
      </c>
      <c r="E27" s="9">
        <f t="shared" si="22"/>
        <v>610637151.20000005</v>
      </c>
      <c r="F27" s="9">
        <f t="shared" si="22"/>
        <v>618725735.60000002</v>
      </c>
      <c r="G27" s="9">
        <f t="shared" si="22"/>
        <v>819657692</v>
      </c>
      <c r="H27" s="9">
        <f t="shared" si="22"/>
        <v>754724019.48000002</v>
      </c>
      <c r="J27" s="17">
        <f t="shared" si="23"/>
        <v>11265</v>
      </c>
      <c r="K27" s="17">
        <f t="shared" si="23"/>
        <v>10422</v>
      </c>
      <c r="L27" s="17">
        <f t="shared" si="23"/>
        <v>10464</v>
      </c>
      <c r="M27" s="17">
        <f t="shared" si="23"/>
        <v>10251</v>
      </c>
      <c r="N27" s="17">
        <f t="shared" si="23"/>
        <v>9707</v>
      </c>
      <c r="O27" s="17">
        <f t="shared" si="23"/>
        <v>7413</v>
      </c>
      <c r="Q27" s="17">
        <f t="shared" ref="Q27:Q37" si="29">C27/J27</f>
        <v>53130.640631158458</v>
      </c>
      <c r="R27" s="17">
        <f t="shared" si="24"/>
        <v>55863.798075225481</v>
      </c>
      <c r="S27" s="17">
        <f t="shared" si="25"/>
        <v>58355.996865443427</v>
      </c>
      <c r="T27" s="17">
        <f t="shared" si="26"/>
        <v>60357.597853867919</v>
      </c>
      <c r="U27" s="17">
        <f t="shared" si="27"/>
        <v>84439.857010404856</v>
      </c>
      <c r="V27" s="17">
        <f t="shared" si="28"/>
        <v>101810.87541885876</v>
      </c>
    </row>
    <row r="28" spans="2:23" ht="30" customHeight="1" x14ac:dyDescent="0.3">
      <c r="B28" s="5">
        <v>3</v>
      </c>
      <c r="C28" s="9">
        <f t="shared" si="22"/>
        <v>440660085.81</v>
      </c>
      <c r="D28" s="9">
        <f t="shared" si="22"/>
        <v>651185061.64999998</v>
      </c>
      <c r="E28" s="9">
        <f t="shared" si="22"/>
        <v>528672512.00999999</v>
      </c>
      <c r="F28" s="9">
        <f t="shared" si="22"/>
        <v>618864036.09000003</v>
      </c>
      <c r="G28" s="9">
        <f t="shared" si="22"/>
        <v>710865084.28999996</v>
      </c>
      <c r="H28" s="9">
        <f t="shared" si="22"/>
        <v>859991880.39999998</v>
      </c>
      <c r="J28" s="17">
        <f t="shared" si="23"/>
        <v>8476</v>
      </c>
      <c r="K28" s="17">
        <f t="shared" si="23"/>
        <v>12189</v>
      </c>
      <c r="L28" s="17">
        <f t="shared" si="23"/>
        <v>9299</v>
      </c>
      <c r="M28" s="17">
        <f t="shared" si="23"/>
        <v>10515</v>
      </c>
      <c r="N28" s="17">
        <f t="shared" si="23"/>
        <v>8462</v>
      </c>
      <c r="O28" s="17">
        <f t="shared" si="23"/>
        <v>8537</v>
      </c>
      <c r="Q28" s="17">
        <f t="shared" si="29"/>
        <v>51989.155947380837</v>
      </c>
      <c r="R28" s="17">
        <f t="shared" si="24"/>
        <v>53423.993900237918</v>
      </c>
      <c r="S28" s="17">
        <f t="shared" si="25"/>
        <v>56852.619852672331</v>
      </c>
      <c r="T28" s="17">
        <f t="shared" si="26"/>
        <v>58855.352932952926</v>
      </c>
      <c r="U28" s="17">
        <f t="shared" si="27"/>
        <v>84006.745957220512</v>
      </c>
      <c r="V28" s="17">
        <f t="shared" si="28"/>
        <v>100737.01304908047</v>
      </c>
    </row>
    <row r="29" spans="2:23" ht="30" customHeight="1" x14ac:dyDescent="0.3">
      <c r="B29" s="5">
        <v>4</v>
      </c>
      <c r="C29" s="9">
        <f t="shared" si="22"/>
        <v>691196169.89999998</v>
      </c>
      <c r="D29" s="9">
        <f t="shared" si="22"/>
        <v>389939649.18000001</v>
      </c>
      <c r="E29" s="9">
        <f t="shared" si="22"/>
        <v>583872299.90999997</v>
      </c>
      <c r="F29" s="9">
        <f t="shared" si="22"/>
        <v>453759456.25999999</v>
      </c>
      <c r="G29" s="9">
        <f t="shared" si="22"/>
        <v>219716438.40000001</v>
      </c>
      <c r="H29" s="9">
        <f t="shared" si="22"/>
        <v>736537836.72000003</v>
      </c>
      <c r="J29" s="17">
        <f t="shared" si="23"/>
        <v>13033</v>
      </c>
      <c r="K29" s="17">
        <f t="shared" si="23"/>
        <v>6823</v>
      </c>
      <c r="L29" s="17">
        <f t="shared" si="23"/>
        <v>9890</v>
      </c>
      <c r="M29" s="17">
        <f t="shared" si="23"/>
        <v>7441</v>
      </c>
      <c r="N29" s="17">
        <f t="shared" si="23"/>
        <v>2251</v>
      </c>
      <c r="O29" s="17">
        <f t="shared" si="23"/>
        <v>7031</v>
      </c>
      <c r="Q29" s="17">
        <f t="shared" si="29"/>
        <v>53034.310588506101</v>
      </c>
      <c r="R29" s="17">
        <f t="shared" si="24"/>
        <v>57150.762007914411</v>
      </c>
      <c r="S29" s="17">
        <f t="shared" si="25"/>
        <v>59036.63295348837</v>
      </c>
      <c r="T29" s="17">
        <f t="shared" si="26"/>
        <v>60980.977860502622</v>
      </c>
      <c r="U29" s="17">
        <f t="shared" si="27"/>
        <v>97608.368902709903</v>
      </c>
      <c r="V29" s="17">
        <f t="shared" si="28"/>
        <v>104755.77253875694</v>
      </c>
    </row>
    <row r="30" spans="2:23" ht="30" customHeight="1" x14ac:dyDescent="0.3">
      <c r="B30" s="5">
        <v>5</v>
      </c>
      <c r="C30" s="9">
        <f t="shared" si="22"/>
        <v>604905771.25</v>
      </c>
      <c r="D30" s="9">
        <f t="shared" si="22"/>
        <v>703461401.48000002</v>
      </c>
      <c r="E30" s="9">
        <f t="shared" si="22"/>
        <v>668301840.55999994</v>
      </c>
      <c r="F30" s="9">
        <f t="shared" si="22"/>
        <v>656448241.45000005</v>
      </c>
      <c r="G30" s="9">
        <f t="shared" si="22"/>
        <v>391575974.00999999</v>
      </c>
      <c r="H30" s="9">
        <f t="shared" si="22"/>
        <v>927236442</v>
      </c>
      <c r="J30" s="17">
        <f t="shared" si="23"/>
        <v>11308</v>
      </c>
      <c r="K30" s="17">
        <f t="shared" si="23"/>
        <v>12492</v>
      </c>
      <c r="L30" s="17">
        <f t="shared" si="23"/>
        <v>11221</v>
      </c>
      <c r="M30" s="17">
        <f t="shared" si="23"/>
        <v>10703</v>
      </c>
      <c r="N30" s="17">
        <f t="shared" si="23"/>
        <v>4184</v>
      </c>
      <c r="O30" s="17">
        <f t="shared" si="23"/>
        <v>8878</v>
      </c>
      <c r="Q30" s="17">
        <f t="shared" si="29"/>
        <v>53493.612597276267</v>
      </c>
      <c r="R30" s="17">
        <f t="shared" si="24"/>
        <v>56312.952407941084</v>
      </c>
      <c r="S30" s="17">
        <f t="shared" si="25"/>
        <v>59558.135688441311</v>
      </c>
      <c r="T30" s="17">
        <f t="shared" si="26"/>
        <v>61333.10674110063</v>
      </c>
      <c r="U30" s="17">
        <f t="shared" si="27"/>
        <v>93588.903922084122</v>
      </c>
      <c r="V30" s="17">
        <f t="shared" si="28"/>
        <v>104442.04122550123</v>
      </c>
    </row>
    <row r="31" spans="2:23" ht="30" customHeight="1" x14ac:dyDescent="0.3">
      <c r="B31" s="5">
        <v>6</v>
      </c>
      <c r="C31" s="9">
        <f t="shared" si="22"/>
        <v>589985029.53999996</v>
      </c>
      <c r="D31" s="9">
        <f t="shared" si="22"/>
        <v>609001303.73000002</v>
      </c>
      <c r="E31" s="9">
        <f t="shared" si="22"/>
        <v>569209549.78999996</v>
      </c>
      <c r="F31" s="9">
        <f t="shared" si="22"/>
        <v>1198303887.79</v>
      </c>
      <c r="G31" s="9">
        <f t="shared" si="22"/>
        <v>560477859.62</v>
      </c>
      <c r="H31" s="9">
        <f t="shared" si="22"/>
        <v>876149242.57000005</v>
      </c>
      <c r="J31" s="17">
        <f t="shared" si="23"/>
        <v>11303</v>
      </c>
      <c r="K31" s="17">
        <f t="shared" si="23"/>
        <v>11244</v>
      </c>
      <c r="L31" s="17">
        <f t="shared" si="23"/>
        <v>9542</v>
      </c>
      <c r="M31" s="17">
        <f t="shared" si="23"/>
        <v>14346</v>
      </c>
      <c r="N31" s="17">
        <f t="shared" si="23"/>
        <v>6071</v>
      </c>
      <c r="O31" s="17">
        <f t="shared" si="23"/>
        <v>8786</v>
      </c>
      <c r="Q31" s="17">
        <f t="shared" si="29"/>
        <v>52197.206895514464</v>
      </c>
      <c r="R31" s="17">
        <f t="shared" si="24"/>
        <v>54162.335799537534</v>
      </c>
      <c r="S31" s="17">
        <f t="shared" si="25"/>
        <v>59653.065373087396</v>
      </c>
      <c r="T31" s="17">
        <f t="shared" si="26"/>
        <v>83528.780690784886</v>
      </c>
      <c r="U31" s="17">
        <f t="shared" si="27"/>
        <v>92320.517150387081</v>
      </c>
      <c r="V31" s="17">
        <f t="shared" si="28"/>
        <v>99721.061071022094</v>
      </c>
    </row>
    <row r="32" spans="2:23" ht="30" customHeight="1" x14ac:dyDescent="0.3">
      <c r="B32" s="5">
        <v>7</v>
      </c>
      <c r="C32" s="9">
        <f t="shared" si="22"/>
        <v>593237192.53999996</v>
      </c>
      <c r="D32" s="9">
        <f t="shared" si="22"/>
        <v>592285232.14999998</v>
      </c>
      <c r="E32" s="9">
        <f t="shared" si="22"/>
        <v>622936985.40999997</v>
      </c>
      <c r="F32" s="9">
        <f t="shared" si="22"/>
        <v>995768040.66999996</v>
      </c>
      <c r="G32" s="9">
        <f t="shared" si="22"/>
        <v>684105857.21000004</v>
      </c>
      <c r="H32" s="9">
        <f t="shared" si="22"/>
        <v>809284562.15999997</v>
      </c>
      <c r="J32" s="17">
        <f t="shared" si="23"/>
        <v>11374</v>
      </c>
      <c r="K32" s="17">
        <f t="shared" si="23"/>
        <v>10796</v>
      </c>
      <c r="L32" s="17">
        <f t="shared" si="23"/>
        <v>10874</v>
      </c>
      <c r="M32" s="17">
        <f t="shared" si="23"/>
        <v>12390</v>
      </c>
      <c r="N32" s="17">
        <f t="shared" si="23"/>
        <v>7574</v>
      </c>
      <c r="O32" s="17">
        <f t="shared" si="23"/>
        <v>8044</v>
      </c>
      <c r="Q32" s="17">
        <f t="shared" si="29"/>
        <v>52157.305480921394</v>
      </c>
      <c r="R32" s="17">
        <f t="shared" si="24"/>
        <v>54861.544289551683</v>
      </c>
      <c r="S32" s="17">
        <f t="shared" si="25"/>
        <v>57286.829631230452</v>
      </c>
      <c r="T32" s="17">
        <f t="shared" si="26"/>
        <v>80368.687705407589</v>
      </c>
      <c r="U32" s="17">
        <f t="shared" si="27"/>
        <v>90322.928071032482</v>
      </c>
      <c r="V32" s="17">
        <f t="shared" si="28"/>
        <v>100607.23050223768</v>
      </c>
    </row>
    <row r="33" spans="2:23" ht="30" customHeight="1" x14ac:dyDescent="0.3">
      <c r="B33" s="5">
        <v>8</v>
      </c>
      <c r="C33" s="9">
        <f t="shared" si="22"/>
        <v>572361890.61000001</v>
      </c>
      <c r="D33" s="9">
        <f t="shared" si="22"/>
        <v>566561182.79999995</v>
      </c>
      <c r="E33" s="9">
        <f t="shared" si="22"/>
        <v>600665688.67999995</v>
      </c>
      <c r="F33" s="9">
        <f t="shared" si="22"/>
        <v>758118017.42999995</v>
      </c>
      <c r="G33" s="9">
        <f t="shared" si="22"/>
        <v>634897979</v>
      </c>
      <c r="H33" s="9">
        <f t="shared" si="22"/>
        <v>732231023.35000002</v>
      </c>
      <c r="J33" s="17">
        <f t="shared" si="23"/>
        <v>10461</v>
      </c>
      <c r="K33" s="17">
        <f t="shared" si="23"/>
        <v>10015</v>
      </c>
      <c r="L33" s="17">
        <f t="shared" si="23"/>
        <v>10108</v>
      </c>
      <c r="M33" s="17">
        <f t="shared" si="23"/>
        <v>9596</v>
      </c>
      <c r="N33" s="17">
        <f t="shared" si="23"/>
        <v>7342</v>
      </c>
      <c r="O33" s="17">
        <f t="shared" si="23"/>
        <v>7067</v>
      </c>
      <c r="Q33" s="17">
        <f t="shared" si="29"/>
        <v>54713.879228563237</v>
      </c>
      <c r="R33" s="17">
        <f t="shared" si="24"/>
        <v>56571.261387918115</v>
      </c>
      <c r="S33" s="17">
        <f t="shared" si="25"/>
        <v>59424.781230708344</v>
      </c>
      <c r="T33" s="17">
        <f t="shared" si="26"/>
        <v>79003.544959358056</v>
      </c>
      <c r="U33" s="17">
        <f t="shared" si="27"/>
        <v>86474.799645873063</v>
      </c>
      <c r="V33" s="17">
        <f t="shared" si="28"/>
        <v>103612.71025187492</v>
      </c>
    </row>
    <row r="34" spans="2:23" ht="30" customHeight="1" x14ac:dyDescent="0.3">
      <c r="B34" s="5">
        <v>9</v>
      </c>
      <c r="C34" s="9">
        <f t="shared" si="22"/>
        <v>519653248.5</v>
      </c>
      <c r="D34" s="9">
        <f t="shared" si="22"/>
        <v>507616082.26999998</v>
      </c>
      <c r="E34" s="9">
        <f t="shared" si="22"/>
        <v>502179740.75999999</v>
      </c>
      <c r="F34" s="9">
        <f t="shared" si="22"/>
        <v>682044921.79999995</v>
      </c>
      <c r="G34" s="9">
        <f t="shared" si="22"/>
        <v>725049563.88999999</v>
      </c>
      <c r="H34" s="9">
        <f t="shared" si="22"/>
        <v>771554739.11000001</v>
      </c>
      <c r="J34" s="17">
        <f t="shared" si="23"/>
        <v>9809</v>
      </c>
      <c r="K34" s="17">
        <f t="shared" si="23"/>
        <v>9077</v>
      </c>
      <c r="L34" s="17">
        <f t="shared" si="23"/>
        <v>8729</v>
      </c>
      <c r="M34" s="17">
        <f t="shared" si="23"/>
        <v>8585</v>
      </c>
      <c r="N34" s="17">
        <f t="shared" si="23"/>
        <v>8617</v>
      </c>
      <c r="O34" s="17">
        <f t="shared" si="23"/>
        <v>7411</v>
      </c>
      <c r="Q34" s="17">
        <f t="shared" si="29"/>
        <v>52977.189163013558</v>
      </c>
      <c r="R34" s="17">
        <f t="shared" si="24"/>
        <v>55923.331747273325</v>
      </c>
      <c r="S34" s="17">
        <f t="shared" si="25"/>
        <v>57530.04247451025</v>
      </c>
      <c r="T34" s="17">
        <f t="shared" si="26"/>
        <v>79446.117856726851</v>
      </c>
      <c r="U34" s="17">
        <f t="shared" si="27"/>
        <v>84141.762085412556</v>
      </c>
      <c r="V34" s="17">
        <f t="shared" si="28"/>
        <v>104109.39672243962</v>
      </c>
    </row>
    <row r="35" spans="2:23" ht="30" customHeight="1" x14ac:dyDescent="0.3">
      <c r="B35" s="5">
        <v>10</v>
      </c>
      <c r="C35" s="9">
        <f t="shared" si="22"/>
        <v>572711023.92999995</v>
      </c>
      <c r="D35" s="9">
        <f t="shared" si="22"/>
        <v>610827457</v>
      </c>
      <c r="E35" s="9">
        <f t="shared" si="22"/>
        <v>647423336.42999995</v>
      </c>
      <c r="F35" s="9">
        <f t="shared" si="22"/>
        <v>874430577.51999998</v>
      </c>
      <c r="G35" s="9">
        <f t="shared" si="22"/>
        <v>661720642.67999995</v>
      </c>
      <c r="H35" s="9">
        <f t="shared" si="22"/>
        <v>807207580.76999998</v>
      </c>
      <c r="J35" s="17">
        <f t="shared" si="23"/>
        <v>10663</v>
      </c>
      <c r="K35" s="17">
        <f t="shared" si="23"/>
        <v>11013</v>
      </c>
      <c r="L35" s="17">
        <f t="shared" si="23"/>
        <v>10996</v>
      </c>
      <c r="M35" s="17">
        <f t="shared" si="23"/>
        <v>10736</v>
      </c>
      <c r="N35" s="17">
        <f t="shared" si="23"/>
        <v>8023</v>
      </c>
      <c r="O35" s="17">
        <f t="shared" si="23"/>
        <v>7914</v>
      </c>
      <c r="Q35" s="17">
        <f t="shared" si="29"/>
        <v>53710.121347650747</v>
      </c>
      <c r="R35" s="17">
        <f t="shared" si="24"/>
        <v>55464.220194315807</v>
      </c>
      <c r="S35" s="17">
        <f t="shared" si="25"/>
        <v>58878.077158057473</v>
      </c>
      <c r="T35" s="17">
        <f t="shared" si="26"/>
        <v>81448.451706408348</v>
      </c>
      <c r="U35" s="17">
        <f t="shared" si="27"/>
        <v>82477.956210893681</v>
      </c>
      <c r="V35" s="17">
        <f t="shared" si="28"/>
        <v>101997.41985974222</v>
      </c>
    </row>
    <row r="36" spans="2:23" ht="30" customHeight="1" x14ac:dyDescent="0.3">
      <c r="B36" s="5">
        <v>11</v>
      </c>
      <c r="C36" s="9">
        <f t="shared" si="22"/>
        <v>594472494.88</v>
      </c>
      <c r="D36" s="9">
        <f t="shared" si="22"/>
        <v>579300764.67999995</v>
      </c>
      <c r="E36" s="9">
        <f t="shared" si="22"/>
        <v>580615320.29999995</v>
      </c>
      <c r="F36" s="9">
        <f t="shared" si="22"/>
        <v>735259103.36000001</v>
      </c>
      <c r="G36" s="9">
        <f t="shared" si="22"/>
        <v>1069289387.87</v>
      </c>
      <c r="H36" s="9">
        <f t="shared" si="22"/>
        <v>862644448.37</v>
      </c>
      <c r="J36" s="17">
        <f t="shared" si="23"/>
        <v>10950</v>
      </c>
      <c r="K36" s="17">
        <f t="shared" si="23"/>
        <v>10489</v>
      </c>
      <c r="L36" s="17">
        <f t="shared" si="23"/>
        <v>9823</v>
      </c>
      <c r="M36" s="17">
        <f t="shared" si="23"/>
        <v>9256</v>
      </c>
      <c r="N36" s="17">
        <f t="shared" si="23"/>
        <v>9788</v>
      </c>
      <c r="O36" s="17">
        <f t="shared" si="23"/>
        <v>8260</v>
      </c>
      <c r="Q36" s="17">
        <f t="shared" si="29"/>
        <v>54289.725559817351</v>
      </c>
      <c r="R36" s="17">
        <f t="shared" si="24"/>
        <v>55229.360728382111</v>
      </c>
      <c r="S36" s="17">
        <f t="shared" si="25"/>
        <v>59107.739010485588</v>
      </c>
      <c r="T36" s="17">
        <f t="shared" si="26"/>
        <v>79435.944615384622</v>
      </c>
      <c r="U36" s="17">
        <f t="shared" si="27"/>
        <v>109244.9313312219</v>
      </c>
      <c r="V36" s="17">
        <f t="shared" si="28"/>
        <v>104436.37389467312</v>
      </c>
    </row>
    <row r="37" spans="2:23" ht="30" customHeight="1" x14ac:dyDescent="0.3">
      <c r="B37" s="5">
        <v>12</v>
      </c>
      <c r="C37" s="9">
        <f t="shared" si="22"/>
        <v>324096969.31</v>
      </c>
      <c r="D37" s="9">
        <f t="shared" si="22"/>
        <v>345863795.51999998</v>
      </c>
      <c r="E37" s="9">
        <f t="shared" si="22"/>
        <v>327622006.05000001</v>
      </c>
      <c r="F37" s="9">
        <f t="shared" si="22"/>
        <v>473451912.36000001</v>
      </c>
      <c r="G37" s="9">
        <f t="shared" si="22"/>
        <v>554739529.86000001</v>
      </c>
      <c r="H37" s="9">
        <f t="shared" si="22"/>
        <v>478671202.61000001</v>
      </c>
      <c r="J37" s="17">
        <f t="shared" si="23"/>
        <v>6013</v>
      </c>
      <c r="K37" s="17">
        <f t="shared" si="23"/>
        <v>6168</v>
      </c>
      <c r="L37" s="17">
        <f t="shared" si="23"/>
        <v>5458</v>
      </c>
      <c r="M37" s="17">
        <f t="shared" si="23"/>
        <v>5778</v>
      </c>
      <c r="N37" s="17">
        <f t="shared" si="23"/>
        <v>5532</v>
      </c>
      <c r="O37" s="17">
        <f t="shared" si="23"/>
        <v>4399</v>
      </c>
      <c r="Q37" s="17">
        <f t="shared" si="29"/>
        <v>53899.379562614333</v>
      </c>
      <c r="R37" s="17">
        <f t="shared" si="24"/>
        <v>56073.896809338519</v>
      </c>
      <c r="S37" s="17">
        <f t="shared" si="25"/>
        <v>60026.017964455845</v>
      </c>
      <c r="T37" s="17">
        <f t="shared" si="26"/>
        <v>81940.448660436145</v>
      </c>
      <c r="U37" s="17">
        <f t="shared" si="27"/>
        <v>100278.29534707159</v>
      </c>
      <c r="V37" s="17">
        <f t="shared" si="28"/>
        <v>108813.64005683111</v>
      </c>
    </row>
    <row r="38" spans="2:23" ht="30.6" customHeight="1" thickBot="1" x14ac:dyDescent="0.35">
      <c r="B38" s="26" t="s">
        <v>10</v>
      </c>
      <c r="C38" s="27">
        <f t="shared" ref="C38:H38" si="30">SUM(C26:C37)</f>
        <v>6627550113.6000004</v>
      </c>
      <c r="D38" s="27">
        <f t="shared" si="30"/>
        <v>6742662027.7700005</v>
      </c>
      <c r="E38" s="27">
        <f t="shared" si="30"/>
        <v>6835604312.420001</v>
      </c>
      <c r="F38" s="27">
        <f t="shared" si="30"/>
        <v>8621418621.4099998</v>
      </c>
      <c r="G38" s="27">
        <f t="shared" si="30"/>
        <v>7801782764.9099998</v>
      </c>
      <c r="H38" s="27">
        <f t="shared" si="30"/>
        <v>9256169304.7600002</v>
      </c>
      <c r="I38" s="28"/>
      <c r="J38" s="88">
        <f t="shared" ref="J38:O38" si="31">SUM(J26:J37)</f>
        <v>124511</v>
      </c>
      <c r="K38" s="88">
        <f t="shared" si="31"/>
        <v>121569</v>
      </c>
      <c r="L38" s="88">
        <f t="shared" si="31"/>
        <v>116710</v>
      </c>
      <c r="M38" s="88">
        <f t="shared" si="31"/>
        <v>118995</v>
      </c>
      <c r="N38" s="88">
        <f t="shared" si="31"/>
        <v>86615</v>
      </c>
      <c r="O38" s="88">
        <f t="shared" si="31"/>
        <v>89828</v>
      </c>
      <c r="P38" s="28"/>
      <c r="Q38" s="88">
        <f t="shared" ref="Q38" si="32">C38/J38</f>
        <v>53228.631314502338</v>
      </c>
      <c r="R38" s="88">
        <f t="shared" ref="R38" si="33">D38/K38</f>
        <v>55463.662839786462</v>
      </c>
      <c r="S38" s="88">
        <f t="shared" ref="S38" si="34">E38/L38</f>
        <v>58569.139854511188</v>
      </c>
      <c r="T38" s="88">
        <f t="shared" ref="T38" si="35">F38/M38</f>
        <v>72451.940177402415</v>
      </c>
      <c r="U38" s="88">
        <f t="shared" ref="U38" si="36">G38/N38</f>
        <v>90074.268485943539</v>
      </c>
      <c r="V38" s="88">
        <f t="shared" ref="V38" si="37">H38/O38</f>
        <v>103043.2527136305</v>
      </c>
      <c r="W38" s="28"/>
    </row>
    <row r="39" spans="2:23" ht="30.6" customHeight="1" thickTop="1" x14ac:dyDescent="0.3">
      <c r="B39" s="89" t="s">
        <v>42</v>
      </c>
      <c r="C39" s="90" t="s">
        <v>41</v>
      </c>
      <c r="D39" s="90">
        <f>D38/C38-1</f>
        <v>1.7368697663075583E-2</v>
      </c>
      <c r="E39" s="90">
        <f t="shared" ref="E39:H39" si="38">E38/D38-1</f>
        <v>1.3784212269162044E-2</v>
      </c>
      <c r="F39" s="90">
        <f t="shared" si="38"/>
        <v>0.26125185534002471</v>
      </c>
      <c r="G39" s="90">
        <f t="shared" si="38"/>
        <v>-9.5069720250511636E-2</v>
      </c>
      <c r="H39" s="101">
        <f t="shared" si="38"/>
        <v>0.18641720535867523</v>
      </c>
      <c r="I39" s="90"/>
      <c r="J39" s="90" t="s">
        <v>41</v>
      </c>
      <c r="K39" s="90">
        <f t="shared" ref="K39" si="39">K38/J38-1</f>
        <v>-2.3628434435511769E-2</v>
      </c>
      <c r="L39" s="90">
        <f t="shared" ref="L39" si="40">L38/K38-1</f>
        <v>-3.996907106252412E-2</v>
      </c>
      <c r="M39" s="90">
        <f t="shared" ref="M39" si="41">M38/L38-1</f>
        <v>1.9578442292862652E-2</v>
      </c>
      <c r="N39" s="90">
        <f t="shared" ref="N39" si="42">N38/M38-1</f>
        <v>-0.27211227362494217</v>
      </c>
      <c r="O39" s="90">
        <f t="shared" ref="O39" si="43">O38/N38-1</f>
        <v>3.7095191364082458E-2</v>
      </c>
      <c r="P39" s="90"/>
      <c r="Q39" s="90" t="s">
        <v>41</v>
      </c>
      <c r="R39" s="90">
        <f t="shared" ref="R39" si="44">R38/Q38-1</f>
        <v>4.1989272879822792E-2</v>
      </c>
      <c r="S39" s="90">
        <f t="shared" ref="S39" si="45">S38/R38-1</f>
        <v>5.5991199566016281E-2</v>
      </c>
      <c r="T39" s="90">
        <f t="shared" ref="T39" si="46">T38/S38-1</f>
        <v>0.23703268235416863</v>
      </c>
      <c r="U39" s="90">
        <f t="shared" ref="U39" si="47">U38/T38-1</f>
        <v>0.24322783165491391</v>
      </c>
      <c r="V39" s="90">
        <f t="shared" ref="V39" si="48">V38/U38-1</f>
        <v>0.1439810108445212</v>
      </c>
      <c r="W39" s="90"/>
    </row>
    <row r="41" spans="2:23" ht="15.6" x14ac:dyDescent="0.3">
      <c r="B41" s="34" t="s">
        <v>17</v>
      </c>
      <c r="C41" s="8"/>
      <c r="H41" s="95"/>
    </row>
    <row r="42" spans="2:23" x14ac:dyDescent="0.3">
      <c r="B42" s="24" t="s">
        <v>6</v>
      </c>
      <c r="C42" s="8"/>
    </row>
    <row r="43" spans="2:23" x14ac:dyDescent="0.3">
      <c r="B43" s="31"/>
      <c r="C43" s="99" t="s">
        <v>2</v>
      </c>
      <c r="D43" s="99"/>
      <c r="E43" s="99"/>
      <c r="F43" s="99"/>
      <c r="G43" s="99"/>
      <c r="H43" s="99"/>
      <c r="I43" s="32"/>
      <c r="J43" s="99" t="s">
        <v>3</v>
      </c>
      <c r="K43" s="99"/>
      <c r="L43" s="99"/>
      <c r="M43" s="99"/>
      <c r="N43" s="99"/>
      <c r="O43" s="99"/>
      <c r="P43" s="32"/>
      <c r="Q43" s="99" t="s">
        <v>43</v>
      </c>
      <c r="R43" s="99"/>
      <c r="S43" s="99"/>
      <c r="T43" s="99"/>
      <c r="U43" s="99"/>
      <c r="V43" s="99"/>
      <c r="W43" s="32"/>
    </row>
    <row r="44" spans="2:23" x14ac:dyDescent="0.3">
      <c r="B44" s="33" t="s">
        <v>1</v>
      </c>
      <c r="C44" s="33">
        <v>2016</v>
      </c>
      <c r="D44" s="33">
        <v>2017</v>
      </c>
      <c r="E44" s="33">
        <v>2018</v>
      </c>
      <c r="F44" s="33">
        <v>2019</v>
      </c>
      <c r="G44" s="33">
        <v>2020</v>
      </c>
      <c r="H44" s="33">
        <v>2021</v>
      </c>
      <c r="I44" s="32"/>
      <c r="J44" s="33">
        <v>2016</v>
      </c>
      <c r="K44" s="33">
        <v>2017</v>
      </c>
      <c r="L44" s="33">
        <v>2018</v>
      </c>
      <c r="M44" s="33">
        <v>2019</v>
      </c>
      <c r="N44" s="33">
        <v>2020</v>
      </c>
      <c r="O44" s="33">
        <v>2021</v>
      </c>
      <c r="P44" s="32"/>
      <c r="Q44" s="84">
        <v>2016</v>
      </c>
      <c r="R44" s="84">
        <v>2017</v>
      </c>
      <c r="S44" s="84">
        <v>2018</v>
      </c>
      <c r="T44" s="84">
        <v>2019</v>
      </c>
      <c r="U44" s="84">
        <v>2020</v>
      </c>
      <c r="V44" s="84">
        <v>2021</v>
      </c>
      <c r="W44" s="32"/>
    </row>
    <row r="45" spans="2:23" ht="30" customHeight="1" x14ac:dyDescent="0.3">
      <c r="B45" s="5">
        <v>1</v>
      </c>
      <c r="C45" s="9">
        <f t="shared" ref="C45:H56" si="49">SUMIFS(Importe,Tipo,$B$42,Año,C$25,Mes,$B45)</f>
        <v>11590910.99</v>
      </c>
      <c r="D45" s="9">
        <f t="shared" si="49"/>
        <v>12452097</v>
      </c>
      <c r="E45" s="9">
        <f t="shared" si="49"/>
        <v>4861850</v>
      </c>
      <c r="F45" s="9">
        <f t="shared" si="49"/>
        <v>4194915</v>
      </c>
      <c r="G45" s="9">
        <f t="shared" si="49"/>
        <v>7129550</v>
      </c>
      <c r="H45" s="9">
        <f t="shared" si="49"/>
        <v>2019800</v>
      </c>
      <c r="J45" s="15">
        <f t="shared" ref="J45:O48" si="50">SUMIFS(Número,Tipo,$B$42,Año,J$25,Mes,$B45)</f>
        <v>77</v>
      </c>
      <c r="K45" s="15">
        <f t="shared" si="50"/>
        <v>68</v>
      </c>
      <c r="L45" s="15">
        <f t="shared" si="50"/>
        <v>26</v>
      </c>
      <c r="M45" s="15">
        <f t="shared" si="50"/>
        <v>27</v>
      </c>
      <c r="N45" s="15">
        <f t="shared" si="50"/>
        <v>34</v>
      </c>
      <c r="O45" s="15">
        <f t="shared" si="50"/>
        <v>8</v>
      </c>
      <c r="Q45" s="17">
        <f>C45/J45</f>
        <v>150531.31155844155</v>
      </c>
      <c r="R45" s="17">
        <f t="shared" ref="R45:R56" si="51">D45/K45</f>
        <v>183119.07352941178</v>
      </c>
      <c r="S45" s="17">
        <f t="shared" ref="S45:S56" si="52">E45/L45</f>
        <v>186994.23076923078</v>
      </c>
      <c r="T45" s="17">
        <f t="shared" ref="T45:T56" si="53">F45/M45</f>
        <v>155367.22222222222</v>
      </c>
      <c r="U45" s="17">
        <f t="shared" ref="U45:U56" si="54">G45/N45</f>
        <v>209692.64705882352</v>
      </c>
      <c r="V45" s="17">
        <f t="shared" ref="V45:V56" si="55">H45/O45</f>
        <v>252475</v>
      </c>
    </row>
    <row r="46" spans="2:23" ht="30" customHeight="1" x14ac:dyDescent="0.3">
      <c r="B46" s="5">
        <v>2</v>
      </c>
      <c r="C46" s="9">
        <f t="shared" si="49"/>
        <v>16542793</v>
      </c>
      <c r="D46" s="9">
        <f t="shared" si="49"/>
        <v>11505577</v>
      </c>
      <c r="E46" s="9">
        <f t="shared" si="49"/>
        <v>9983000</v>
      </c>
      <c r="F46" s="9">
        <f t="shared" si="49"/>
        <v>8474872</v>
      </c>
      <c r="G46" s="9">
        <f t="shared" si="49"/>
        <v>10640809</v>
      </c>
      <c r="H46" s="9">
        <f t="shared" si="49"/>
        <v>5667390</v>
      </c>
      <c r="J46" s="15">
        <f t="shared" si="50"/>
        <v>106</v>
      </c>
      <c r="K46" s="15">
        <f t="shared" si="50"/>
        <v>61</v>
      </c>
      <c r="L46" s="15">
        <f t="shared" si="50"/>
        <v>62</v>
      </c>
      <c r="M46" s="15">
        <f t="shared" si="50"/>
        <v>46</v>
      </c>
      <c r="N46" s="15">
        <f t="shared" si="50"/>
        <v>50</v>
      </c>
      <c r="O46" s="15">
        <f t="shared" si="50"/>
        <v>28</v>
      </c>
      <c r="Q46" s="17">
        <f t="shared" ref="Q46:Q56" si="56">C46/J46</f>
        <v>156064.08490566039</v>
      </c>
      <c r="R46" s="17">
        <f t="shared" si="51"/>
        <v>188616.01639344261</v>
      </c>
      <c r="S46" s="17">
        <f t="shared" si="52"/>
        <v>161016.12903225806</v>
      </c>
      <c r="T46" s="17">
        <f t="shared" si="53"/>
        <v>184236.34782608695</v>
      </c>
      <c r="U46" s="17">
        <f t="shared" si="54"/>
        <v>212816.18</v>
      </c>
      <c r="V46" s="17">
        <f t="shared" si="55"/>
        <v>202406.78571428571</v>
      </c>
    </row>
    <row r="47" spans="2:23" ht="30" customHeight="1" x14ac:dyDescent="0.3">
      <c r="B47" s="5">
        <v>3</v>
      </c>
      <c r="C47" s="9">
        <f t="shared" si="49"/>
        <v>7095266</v>
      </c>
      <c r="D47" s="9">
        <f t="shared" si="49"/>
        <v>13085810</v>
      </c>
      <c r="E47" s="9">
        <f t="shared" si="49"/>
        <v>9603500</v>
      </c>
      <c r="F47" s="9">
        <f t="shared" si="49"/>
        <v>8932292</v>
      </c>
      <c r="G47" s="9">
        <f t="shared" si="49"/>
        <v>10353280</v>
      </c>
      <c r="H47" s="9">
        <f t="shared" si="49"/>
        <v>9072180</v>
      </c>
      <c r="J47" s="15">
        <f t="shared" si="50"/>
        <v>49</v>
      </c>
      <c r="K47" s="15">
        <f t="shared" si="50"/>
        <v>79</v>
      </c>
      <c r="L47" s="15">
        <f t="shared" si="50"/>
        <v>56</v>
      </c>
      <c r="M47" s="15">
        <f t="shared" si="50"/>
        <v>49</v>
      </c>
      <c r="N47" s="15">
        <f t="shared" si="50"/>
        <v>44</v>
      </c>
      <c r="O47" s="15">
        <f t="shared" si="50"/>
        <v>40</v>
      </c>
      <c r="Q47" s="17">
        <f t="shared" si="56"/>
        <v>144801.3469387755</v>
      </c>
      <c r="R47" s="17">
        <f t="shared" si="51"/>
        <v>165643.16455696203</v>
      </c>
      <c r="S47" s="17">
        <f t="shared" si="52"/>
        <v>171491.07142857142</v>
      </c>
      <c r="T47" s="17">
        <f t="shared" si="53"/>
        <v>182291.67346938775</v>
      </c>
      <c r="U47" s="17">
        <f t="shared" si="54"/>
        <v>235301.81818181818</v>
      </c>
      <c r="V47" s="17">
        <f t="shared" si="55"/>
        <v>226804.5</v>
      </c>
    </row>
    <row r="48" spans="2:23" ht="30" customHeight="1" x14ac:dyDescent="0.3">
      <c r="B48" s="5">
        <v>4</v>
      </c>
      <c r="C48" s="9">
        <f t="shared" si="49"/>
        <v>11404214</v>
      </c>
      <c r="D48" s="9">
        <f t="shared" si="49"/>
        <v>4488299</v>
      </c>
      <c r="E48" s="9">
        <f t="shared" si="49"/>
        <v>6751973</v>
      </c>
      <c r="F48" s="9">
        <f t="shared" si="49"/>
        <v>4370094</v>
      </c>
      <c r="G48" s="9">
        <f t="shared" si="49"/>
        <v>2157490</v>
      </c>
      <c r="H48" s="9">
        <f t="shared" si="49"/>
        <v>5762590</v>
      </c>
      <c r="J48" s="15">
        <f t="shared" si="50"/>
        <v>74</v>
      </c>
      <c r="K48" s="15">
        <f t="shared" si="50"/>
        <v>26</v>
      </c>
      <c r="L48" s="15">
        <f t="shared" si="50"/>
        <v>44</v>
      </c>
      <c r="M48" s="15">
        <f t="shared" si="50"/>
        <v>28</v>
      </c>
      <c r="N48" s="15">
        <f t="shared" si="50"/>
        <v>10</v>
      </c>
      <c r="O48" s="15">
        <f t="shared" si="50"/>
        <v>24</v>
      </c>
      <c r="Q48" s="17">
        <f t="shared" si="56"/>
        <v>154111</v>
      </c>
      <c r="R48" s="17">
        <f t="shared" si="51"/>
        <v>172626.88461538462</v>
      </c>
      <c r="S48" s="17">
        <f t="shared" si="52"/>
        <v>153453.93181818182</v>
      </c>
      <c r="T48" s="17">
        <f t="shared" si="53"/>
        <v>156074.78571428571</v>
      </c>
      <c r="U48" s="17">
        <f t="shared" si="54"/>
        <v>215749</v>
      </c>
      <c r="V48" s="17">
        <f t="shared" si="55"/>
        <v>240107.91666666666</v>
      </c>
    </row>
    <row r="49" spans="2:23" ht="30" customHeight="1" x14ac:dyDescent="0.3">
      <c r="B49" s="5">
        <v>5</v>
      </c>
      <c r="C49" s="9">
        <f t="shared" si="49"/>
        <v>16356638.119999999</v>
      </c>
      <c r="D49" s="9">
        <f t="shared" si="49"/>
        <v>12951810</v>
      </c>
      <c r="E49" s="9">
        <f t="shared" si="49"/>
        <v>9149080</v>
      </c>
      <c r="F49" s="9">
        <f t="shared" si="49"/>
        <v>5385489</v>
      </c>
      <c r="G49" s="9">
        <f t="shared" si="49"/>
        <v>664800</v>
      </c>
      <c r="H49" s="9">
        <f t="shared" si="49"/>
        <v>10234934</v>
      </c>
      <c r="J49" s="15">
        <f t="shared" ref="J49:N56" si="57">SUMIFS(Número,Tipo,$B$42,Año,J$25,Mes,$B49)</f>
        <v>126</v>
      </c>
      <c r="K49" s="15">
        <f t="shared" si="57"/>
        <v>76</v>
      </c>
      <c r="L49" s="15">
        <f t="shared" si="57"/>
        <v>55</v>
      </c>
      <c r="M49" s="15">
        <f t="shared" si="57"/>
        <v>30</v>
      </c>
      <c r="N49" s="15">
        <f t="shared" si="57"/>
        <v>4</v>
      </c>
      <c r="O49" s="15">
        <v>41</v>
      </c>
      <c r="Q49" s="17">
        <f t="shared" si="56"/>
        <v>129814.58825396825</v>
      </c>
      <c r="R49" s="17">
        <f t="shared" si="51"/>
        <v>170418.55263157896</v>
      </c>
      <c r="S49" s="17">
        <f t="shared" si="52"/>
        <v>166346.90909090909</v>
      </c>
      <c r="T49" s="17">
        <f t="shared" si="53"/>
        <v>179516.3</v>
      </c>
      <c r="U49" s="17">
        <f t="shared" si="54"/>
        <v>166200</v>
      </c>
      <c r="V49" s="17">
        <f t="shared" si="55"/>
        <v>249632.53658536586</v>
      </c>
    </row>
    <row r="50" spans="2:23" ht="30" customHeight="1" x14ac:dyDescent="0.3">
      <c r="B50" s="5">
        <v>6</v>
      </c>
      <c r="C50" s="9">
        <f t="shared" si="49"/>
        <v>13012143</v>
      </c>
      <c r="D50" s="9">
        <f t="shared" si="49"/>
        <v>8972750</v>
      </c>
      <c r="E50" s="9">
        <f t="shared" si="49"/>
        <v>9117900</v>
      </c>
      <c r="F50" s="9">
        <f t="shared" si="49"/>
        <v>9930700</v>
      </c>
      <c r="G50" s="9">
        <f t="shared" si="49"/>
        <v>3345800</v>
      </c>
      <c r="H50" s="9">
        <f t="shared" si="49"/>
        <v>9239936</v>
      </c>
      <c r="J50" s="15">
        <f t="shared" si="57"/>
        <v>85</v>
      </c>
      <c r="K50" s="15">
        <f t="shared" si="57"/>
        <v>63</v>
      </c>
      <c r="L50" s="15">
        <f t="shared" si="57"/>
        <v>54</v>
      </c>
      <c r="M50" s="15">
        <f t="shared" si="57"/>
        <v>46</v>
      </c>
      <c r="N50" s="15">
        <f t="shared" si="57"/>
        <v>16</v>
      </c>
      <c r="O50" s="15">
        <f t="shared" ref="O50:O56" si="58">SUMIFS(Número,Tipo,$B$42,Año,O$25,Mes,$B50)</f>
        <v>37</v>
      </c>
      <c r="Q50" s="17">
        <f t="shared" si="56"/>
        <v>153084.03529411764</v>
      </c>
      <c r="R50" s="17">
        <f t="shared" si="51"/>
        <v>142424.60317460317</v>
      </c>
      <c r="S50" s="17">
        <f t="shared" si="52"/>
        <v>168850</v>
      </c>
      <c r="T50" s="17">
        <f t="shared" si="53"/>
        <v>215884.78260869565</v>
      </c>
      <c r="U50" s="17">
        <f t="shared" si="54"/>
        <v>209112.5</v>
      </c>
      <c r="V50" s="17">
        <f t="shared" si="55"/>
        <v>249728</v>
      </c>
    </row>
    <row r="51" spans="2:23" ht="30" customHeight="1" x14ac:dyDescent="0.3">
      <c r="B51" s="5">
        <v>7</v>
      </c>
      <c r="C51" s="9">
        <f t="shared" si="49"/>
        <v>14080841</v>
      </c>
      <c r="D51" s="9">
        <f t="shared" si="49"/>
        <v>8294190</v>
      </c>
      <c r="E51" s="9">
        <f t="shared" si="49"/>
        <v>8300968</v>
      </c>
      <c r="F51" s="9">
        <f t="shared" si="49"/>
        <v>10611845</v>
      </c>
      <c r="G51" s="9">
        <f t="shared" si="49"/>
        <v>3351890</v>
      </c>
      <c r="H51" s="9">
        <f t="shared" si="49"/>
        <v>10966900</v>
      </c>
      <c r="J51" s="15">
        <f t="shared" si="57"/>
        <v>91</v>
      </c>
      <c r="K51" s="15">
        <f t="shared" si="57"/>
        <v>55</v>
      </c>
      <c r="L51" s="15">
        <f t="shared" si="57"/>
        <v>47</v>
      </c>
      <c r="M51" s="15">
        <f t="shared" si="57"/>
        <v>52</v>
      </c>
      <c r="N51" s="15">
        <f t="shared" si="57"/>
        <v>17</v>
      </c>
      <c r="O51" s="15">
        <f t="shared" si="58"/>
        <v>46</v>
      </c>
      <c r="Q51" s="17">
        <f t="shared" si="56"/>
        <v>154734.51648351649</v>
      </c>
      <c r="R51" s="17">
        <f t="shared" si="51"/>
        <v>150803.45454545456</v>
      </c>
      <c r="S51" s="17">
        <f t="shared" si="52"/>
        <v>176616.3404255319</v>
      </c>
      <c r="T51" s="17">
        <f t="shared" si="53"/>
        <v>204073.94230769231</v>
      </c>
      <c r="U51" s="17">
        <f t="shared" si="54"/>
        <v>197170</v>
      </c>
      <c r="V51" s="17">
        <f t="shared" si="55"/>
        <v>238410.86956521738</v>
      </c>
    </row>
    <row r="52" spans="2:23" ht="30" customHeight="1" x14ac:dyDescent="0.3">
      <c r="B52" s="5">
        <v>8</v>
      </c>
      <c r="C52" s="9">
        <f t="shared" si="49"/>
        <v>15353977</v>
      </c>
      <c r="D52" s="9">
        <f t="shared" si="49"/>
        <v>10838294</v>
      </c>
      <c r="E52" s="9">
        <f t="shared" si="49"/>
        <v>9394475</v>
      </c>
      <c r="F52" s="9">
        <f t="shared" si="49"/>
        <v>9390590</v>
      </c>
      <c r="G52" s="9">
        <f t="shared" si="49"/>
        <v>3350428</v>
      </c>
      <c r="H52" s="9">
        <f t="shared" si="49"/>
        <v>5910672</v>
      </c>
      <c r="J52" s="15">
        <f t="shared" si="57"/>
        <v>94</v>
      </c>
      <c r="K52" s="15">
        <f t="shared" si="57"/>
        <v>63</v>
      </c>
      <c r="L52" s="15">
        <f t="shared" si="57"/>
        <v>54</v>
      </c>
      <c r="M52" s="15">
        <f t="shared" si="57"/>
        <v>47</v>
      </c>
      <c r="N52" s="15">
        <f t="shared" si="57"/>
        <v>19</v>
      </c>
      <c r="O52" s="15">
        <f t="shared" si="58"/>
        <v>25</v>
      </c>
      <c r="Q52" s="17">
        <f t="shared" si="56"/>
        <v>163340.18085106384</v>
      </c>
      <c r="R52" s="17">
        <f t="shared" si="51"/>
        <v>172036.41269841269</v>
      </c>
      <c r="S52" s="17">
        <f t="shared" si="52"/>
        <v>173971.75925925927</v>
      </c>
      <c r="T52" s="17">
        <f t="shared" si="53"/>
        <v>199799.78723404257</v>
      </c>
      <c r="U52" s="17">
        <f t="shared" si="54"/>
        <v>176338.31578947368</v>
      </c>
      <c r="V52" s="17">
        <f t="shared" si="55"/>
        <v>236426.88</v>
      </c>
    </row>
    <row r="53" spans="2:23" ht="30" customHeight="1" x14ac:dyDescent="0.3">
      <c r="B53" s="5">
        <v>9</v>
      </c>
      <c r="C53" s="9">
        <f t="shared" si="49"/>
        <v>10319855</v>
      </c>
      <c r="D53" s="9">
        <f t="shared" si="49"/>
        <v>6168080</v>
      </c>
      <c r="E53" s="9">
        <f t="shared" si="49"/>
        <v>6444800</v>
      </c>
      <c r="F53" s="9">
        <f t="shared" si="49"/>
        <v>12035660</v>
      </c>
      <c r="G53" s="9">
        <f t="shared" si="49"/>
        <v>8676470</v>
      </c>
      <c r="H53" s="9">
        <f t="shared" si="49"/>
        <v>4369057</v>
      </c>
      <c r="J53" s="15">
        <f t="shared" si="57"/>
        <v>63</v>
      </c>
      <c r="K53" s="15">
        <f t="shared" si="57"/>
        <v>38</v>
      </c>
      <c r="L53" s="15">
        <f t="shared" si="57"/>
        <v>43</v>
      </c>
      <c r="M53" s="15">
        <f t="shared" si="57"/>
        <v>55</v>
      </c>
      <c r="N53" s="15">
        <f t="shared" si="57"/>
        <v>40</v>
      </c>
      <c r="O53" s="15">
        <f t="shared" si="58"/>
        <v>18</v>
      </c>
      <c r="Q53" s="17">
        <f t="shared" si="56"/>
        <v>163807.22222222222</v>
      </c>
      <c r="R53" s="17">
        <f t="shared" si="51"/>
        <v>162317.89473684211</v>
      </c>
      <c r="S53" s="17">
        <f t="shared" si="52"/>
        <v>149879.06976744186</v>
      </c>
      <c r="T53" s="17">
        <f t="shared" si="53"/>
        <v>218830.18181818182</v>
      </c>
      <c r="U53" s="17">
        <f t="shared" si="54"/>
        <v>216911.75</v>
      </c>
      <c r="V53" s="17">
        <f t="shared" si="55"/>
        <v>242725.38888888888</v>
      </c>
    </row>
    <row r="54" spans="2:23" ht="30" customHeight="1" x14ac:dyDescent="0.3">
      <c r="B54" s="5">
        <v>10</v>
      </c>
      <c r="C54" s="9">
        <f t="shared" si="49"/>
        <v>11685561</v>
      </c>
      <c r="D54" s="9">
        <f t="shared" si="49"/>
        <v>6591750</v>
      </c>
      <c r="E54" s="9">
        <f t="shared" si="49"/>
        <v>10618180</v>
      </c>
      <c r="F54" s="9">
        <f t="shared" si="49"/>
        <v>11828745</v>
      </c>
      <c r="G54" s="9">
        <f t="shared" si="49"/>
        <v>7213272</v>
      </c>
      <c r="H54" s="9">
        <f t="shared" si="49"/>
        <v>7645280.5199999996</v>
      </c>
      <c r="J54" s="15">
        <f t="shared" si="57"/>
        <v>67</v>
      </c>
      <c r="K54" s="15">
        <f t="shared" si="57"/>
        <v>44</v>
      </c>
      <c r="L54" s="15">
        <f t="shared" si="57"/>
        <v>61</v>
      </c>
      <c r="M54" s="15">
        <f t="shared" si="57"/>
        <v>58</v>
      </c>
      <c r="N54" s="15">
        <f t="shared" si="57"/>
        <v>33</v>
      </c>
      <c r="O54" s="15">
        <f t="shared" si="58"/>
        <v>34</v>
      </c>
      <c r="Q54" s="17">
        <f t="shared" si="56"/>
        <v>174411.35820895524</v>
      </c>
      <c r="R54" s="17">
        <f t="shared" si="51"/>
        <v>149812.5</v>
      </c>
      <c r="S54" s="17">
        <f t="shared" si="52"/>
        <v>174068.52459016393</v>
      </c>
      <c r="T54" s="17">
        <f t="shared" si="53"/>
        <v>203943.87931034484</v>
      </c>
      <c r="U54" s="17">
        <f t="shared" si="54"/>
        <v>218584</v>
      </c>
      <c r="V54" s="17">
        <f t="shared" si="55"/>
        <v>224861.19176470587</v>
      </c>
    </row>
    <row r="55" spans="2:23" ht="30" customHeight="1" x14ac:dyDescent="0.3">
      <c r="B55" s="5">
        <v>11</v>
      </c>
      <c r="C55" s="9">
        <f t="shared" si="49"/>
        <v>16000208</v>
      </c>
      <c r="D55" s="9">
        <f t="shared" si="49"/>
        <v>11280740</v>
      </c>
      <c r="E55" s="9">
        <f t="shared" si="49"/>
        <v>9246780</v>
      </c>
      <c r="F55" s="9">
        <f t="shared" si="49"/>
        <v>17198440</v>
      </c>
      <c r="G55" s="9">
        <f t="shared" si="49"/>
        <v>9645308</v>
      </c>
      <c r="H55" s="9">
        <f t="shared" si="49"/>
        <v>6135899.9900000002</v>
      </c>
      <c r="J55" s="15">
        <f t="shared" si="57"/>
        <v>91</v>
      </c>
      <c r="K55" s="15">
        <f t="shared" si="57"/>
        <v>73</v>
      </c>
      <c r="L55" s="15">
        <f t="shared" si="57"/>
        <v>54</v>
      </c>
      <c r="M55" s="15">
        <f t="shared" si="57"/>
        <v>81</v>
      </c>
      <c r="N55" s="15">
        <f t="shared" si="57"/>
        <v>40</v>
      </c>
      <c r="O55" s="15">
        <f t="shared" si="58"/>
        <v>28</v>
      </c>
      <c r="Q55" s="17">
        <f t="shared" si="56"/>
        <v>175826.46153846153</v>
      </c>
      <c r="R55" s="17">
        <f t="shared" si="51"/>
        <v>154530.68493150684</v>
      </c>
      <c r="S55" s="17">
        <f t="shared" si="52"/>
        <v>171236.66666666666</v>
      </c>
      <c r="T55" s="17">
        <f t="shared" si="53"/>
        <v>212326.41975308643</v>
      </c>
      <c r="U55" s="17">
        <f t="shared" si="54"/>
        <v>241132.7</v>
      </c>
      <c r="V55" s="17">
        <f t="shared" si="55"/>
        <v>219139.28535714286</v>
      </c>
    </row>
    <row r="56" spans="2:23" ht="30" customHeight="1" x14ac:dyDescent="0.3">
      <c r="B56" s="5">
        <v>12</v>
      </c>
      <c r="C56" s="9">
        <f t="shared" si="49"/>
        <v>13001399</v>
      </c>
      <c r="D56" s="9">
        <f t="shared" si="49"/>
        <v>9593449</v>
      </c>
      <c r="E56" s="9">
        <f t="shared" si="49"/>
        <v>6929320</v>
      </c>
      <c r="F56" s="9">
        <f t="shared" si="49"/>
        <v>11562117</v>
      </c>
      <c r="G56" s="9">
        <f t="shared" si="49"/>
        <v>9217210</v>
      </c>
      <c r="H56" s="9">
        <f t="shared" si="49"/>
        <v>4190111</v>
      </c>
      <c r="J56" s="15">
        <f t="shared" si="57"/>
        <v>74</v>
      </c>
      <c r="K56" s="15">
        <f t="shared" si="57"/>
        <v>56</v>
      </c>
      <c r="L56" s="15">
        <f t="shared" si="57"/>
        <v>43</v>
      </c>
      <c r="M56" s="15">
        <f t="shared" si="57"/>
        <v>56</v>
      </c>
      <c r="N56" s="15">
        <f t="shared" si="57"/>
        <v>40</v>
      </c>
      <c r="O56" s="15">
        <f t="shared" si="58"/>
        <v>16</v>
      </c>
      <c r="Q56" s="17">
        <f t="shared" si="56"/>
        <v>175694.58108108109</v>
      </c>
      <c r="R56" s="17">
        <f t="shared" si="51"/>
        <v>171311.58928571429</v>
      </c>
      <c r="S56" s="17">
        <f t="shared" si="52"/>
        <v>161146.97674418605</v>
      </c>
      <c r="T56" s="17">
        <f t="shared" si="53"/>
        <v>206466.375</v>
      </c>
      <c r="U56" s="17">
        <f t="shared" si="54"/>
        <v>230430.25</v>
      </c>
      <c r="V56" s="17">
        <f t="shared" si="55"/>
        <v>261881.9375</v>
      </c>
    </row>
    <row r="57" spans="2:23" ht="30.6" customHeight="1" thickBot="1" x14ac:dyDescent="0.35">
      <c r="B57" s="56" t="s">
        <v>10</v>
      </c>
      <c r="C57" s="57">
        <f t="shared" ref="C57:H57" si="59">SUM(C45:C56)</f>
        <v>156443806.11000001</v>
      </c>
      <c r="D57" s="57">
        <f t="shared" si="59"/>
        <v>116222846</v>
      </c>
      <c r="E57" s="57">
        <f t="shared" si="59"/>
        <v>100401826</v>
      </c>
      <c r="F57" s="57">
        <f t="shared" si="59"/>
        <v>113915759</v>
      </c>
      <c r="G57" s="57">
        <f t="shared" si="59"/>
        <v>75746307</v>
      </c>
      <c r="H57" s="57">
        <f t="shared" si="59"/>
        <v>81214750.50999999</v>
      </c>
      <c r="I57" s="58"/>
      <c r="J57" s="59">
        <f t="shared" ref="J57:O57" si="60">SUM(J45:J56)</f>
        <v>997</v>
      </c>
      <c r="K57" s="59">
        <f t="shared" si="60"/>
        <v>702</v>
      </c>
      <c r="L57" s="59">
        <f t="shared" si="60"/>
        <v>599</v>
      </c>
      <c r="M57" s="59">
        <f t="shared" si="60"/>
        <v>575</v>
      </c>
      <c r="N57" s="59">
        <f t="shared" si="60"/>
        <v>347</v>
      </c>
      <c r="O57" s="59">
        <f t="shared" si="60"/>
        <v>345</v>
      </c>
      <c r="P57" s="58"/>
      <c r="Q57" s="91">
        <f t="shared" ref="Q57" si="61">C57/J57</f>
        <v>156914.54975927784</v>
      </c>
      <c r="R57" s="91">
        <f t="shared" ref="R57" si="62">D57/K57</f>
        <v>165559.60968660968</v>
      </c>
      <c r="S57" s="91">
        <f t="shared" ref="S57" si="63">E57/L57</f>
        <v>167615.73622704507</v>
      </c>
      <c r="T57" s="91">
        <f t="shared" ref="T57" si="64">F57/M57</f>
        <v>198114.36347826087</v>
      </c>
      <c r="U57" s="91">
        <f t="shared" ref="U57" si="65">G57/N57</f>
        <v>218289.06916426512</v>
      </c>
      <c r="V57" s="91">
        <f t="shared" ref="V57" si="66">H57/O57</f>
        <v>235405.07394202895</v>
      </c>
      <c r="W57" s="58"/>
    </row>
    <row r="58" spans="2:23" s="92" customFormat="1" ht="30.6" customHeight="1" thickTop="1" x14ac:dyDescent="0.3">
      <c r="B58" s="90" t="s">
        <v>42</v>
      </c>
      <c r="C58" s="90" t="s">
        <v>41</v>
      </c>
      <c r="D58" s="90">
        <f>D57/C57-1</f>
        <v>-0.25709525426477753</v>
      </c>
      <c r="E58" s="90">
        <f t="shared" ref="E58:H58" si="67">E57/D57-1</f>
        <v>-0.13612659252897663</v>
      </c>
      <c r="F58" s="90">
        <f t="shared" si="67"/>
        <v>0.1345984783185119</v>
      </c>
      <c r="G58" s="90">
        <f t="shared" si="67"/>
        <v>-0.33506735446497793</v>
      </c>
      <c r="H58" s="90">
        <f t="shared" si="67"/>
        <v>7.2194193044949229E-2</v>
      </c>
      <c r="I58" s="90"/>
      <c r="J58" s="90" t="s">
        <v>41</v>
      </c>
      <c r="K58" s="90">
        <f t="shared" ref="K58" si="68">K57/J57-1</f>
        <v>-0.29588766298896685</v>
      </c>
      <c r="L58" s="90">
        <f t="shared" ref="L58" si="69">L57/K57-1</f>
        <v>-0.14672364672364668</v>
      </c>
      <c r="M58" s="90">
        <f t="shared" ref="M58" si="70">M57/L57-1</f>
        <v>-4.0066777963272071E-2</v>
      </c>
      <c r="N58" s="90">
        <f t="shared" ref="N58" si="71">N57/M57-1</f>
        <v>-0.39652173913043476</v>
      </c>
      <c r="O58" s="90">
        <f t="shared" ref="O58" si="72">O57/N57-1</f>
        <v>-5.7636887608069065E-3</v>
      </c>
      <c r="P58" s="90"/>
      <c r="Q58" s="90" t="s">
        <v>41</v>
      </c>
      <c r="R58" s="90">
        <f t="shared" ref="R58" si="73">R57/Q57-1</f>
        <v>5.509406196298694E-2</v>
      </c>
      <c r="S58" s="90">
        <f t="shared" ref="S58" si="74">S57/R57-1</f>
        <v>1.2419252161366412E-2</v>
      </c>
      <c r="T58" s="90">
        <f t="shared" ref="T58" si="75">T57/S57-1</f>
        <v>0.18195563219615418</v>
      </c>
      <c r="U58" s="90">
        <f t="shared" ref="U58" si="76">U57/T57-1</f>
        <v>0.10183363453209693</v>
      </c>
      <c r="V58" s="101">
        <f t="shared" ref="V58" si="77">V57/U57-1</f>
        <v>7.8409811555354647E-2</v>
      </c>
      <c r="W58" s="90"/>
    </row>
    <row r="60" spans="2:23" ht="15.6" x14ac:dyDescent="0.3">
      <c r="B60" s="35" t="s">
        <v>18</v>
      </c>
      <c r="C60" s="8"/>
    </row>
    <row r="61" spans="2:23" x14ac:dyDescent="0.3">
      <c r="B61" s="24" t="s">
        <v>7</v>
      </c>
      <c r="C61" s="8"/>
    </row>
    <row r="62" spans="2:23" x14ac:dyDescent="0.3">
      <c r="B62" s="36"/>
      <c r="C62" s="100" t="s">
        <v>2</v>
      </c>
      <c r="D62" s="100"/>
      <c r="E62" s="100"/>
      <c r="F62" s="100"/>
      <c r="G62" s="100"/>
      <c r="H62" s="100"/>
      <c r="I62" s="37"/>
      <c r="J62" s="100" t="s">
        <v>3</v>
      </c>
      <c r="K62" s="100"/>
      <c r="L62" s="100"/>
      <c r="M62" s="100"/>
      <c r="N62" s="100"/>
      <c r="O62" s="100"/>
      <c r="P62" s="37"/>
      <c r="Q62" s="100" t="s">
        <v>43</v>
      </c>
      <c r="R62" s="100"/>
      <c r="S62" s="100"/>
      <c r="T62" s="100"/>
      <c r="U62" s="100"/>
      <c r="V62" s="100"/>
      <c r="W62" s="37"/>
    </row>
    <row r="63" spans="2:23" x14ac:dyDescent="0.3">
      <c r="B63" s="38" t="s">
        <v>1</v>
      </c>
      <c r="C63" s="38">
        <v>2016</v>
      </c>
      <c r="D63" s="38">
        <v>2017</v>
      </c>
      <c r="E63" s="38">
        <v>2018</v>
      </c>
      <c r="F63" s="38">
        <v>2019</v>
      </c>
      <c r="G63" s="38">
        <v>2020</v>
      </c>
      <c r="H63" s="38">
        <v>2021</v>
      </c>
      <c r="I63" s="37"/>
      <c r="J63" s="38">
        <v>2016</v>
      </c>
      <c r="K63" s="38">
        <v>2017</v>
      </c>
      <c r="L63" s="38">
        <v>2018</v>
      </c>
      <c r="M63" s="38">
        <v>2019</v>
      </c>
      <c r="N63" s="38">
        <v>2020</v>
      </c>
      <c r="O63" s="38">
        <v>2021</v>
      </c>
      <c r="P63" s="37"/>
      <c r="Q63" s="85">
        <v>2016</v>
      </c>
      <c r="R63" s="85">
        <v>2017</v>
      </c>
      <c r="S63" s="85">
        <v>2018</v>
      </c>
      <c r="T63" s="85">
        <v>2019</v>
      </c>
      <c r="U63" s="85">
        <v>2020</v>
      </c>
      <c r="V63" s="85">
        <v>2021</v>
      </c>
      <c r="W63" s="37"/>
    </row>
    <row r="64" spans="2:23" ht="30" customHeight="1" x14ac:dyDescent="0.3">
      <c r="B64" s="5">
        <v>1</v>
      </c>
      <c r="C64" s="9">
        <f t="shared" ref="C64:H75" si="78">SUMIFS(Importe,Tipo,$B$61,Año,C$25,Mes,$B64)</f>
        <v>10841887.0397</v>
      </c>
      <c r="D64" s="9">
        <f t="shared" si="78"/>
        <v>15601358</v>
      </c>
      <c r="E64" s="9">
        <f t="shared" si="78"/>
        <v>758000</v>
      </c>
      <c r="F64" s="9">
        <f t="shared" si="78"/>
        <v>10500</v>
      </c>
      <c r="G64" s="9">
        <f t="shared" si="78"/>
        <v>93096.52</v>
      </c>
      <c r="H64" s="9">
        <f t="shared" si="78"/>
        <v>0</v>
      </c>
      <c r="J64" s="15">
        <f t="shared" ref="J64:O75" si="79">SUMIFS(Número,Tipo,$B$61,Año,J$25,Mes,$B64)</f>
        <v>40</v>
      </c>
      <c r="K64" s="15">
        <f t="shared" si="79"/>
        <v>61</v>
      </c>
      <c r="L64" s="15">
        <f t="shared" si="79"/>
        <v>2</v>
      </c>
      <c r="M64" s="15">
        <f t="shared" si="79"/>
        <v>0</v>
      </c>
      <c r="N64" s="15">
        <f t="shared" si="79"/>
        <v>0</v>
      </c>
      <c r="O64" s="15">
        <f t="shared" si="79"/>
        <v>0</v>
      </c>
      <c r="Q64" s="17">
        <f t="shared" ref="Q64:Q75" si="80">IFERROR(C64/J64,0)</f>
        <v>271047.17599249998</v>
      </c>
      <c r="R64" s="17">
        <f t="shared" ref="R64:R75" si="81">IFERROR(D64/K64,0)</f>
        <v>255759.96721311475</v>
      </c>
      <c r="S64" s="17">
        <f t="shared" ref="S64:S75" si="82">IFERROR(E64/L64,0)</f>
        <v>379000</v>
      </c>
      <c r="T64" s="17">
        <f>IFERROR(F64/M64,0)</f>
        <v>0</v>
      </c>
      <c r="U64" s="17">
        <f t="shared" ref="U64:U75" si="83">IFERROR(G64/N64,0)</f>
        <v>0</v>
      </c>
      <c r="V64" s="17">
        <f t="shared" ref="V64:V75" si="84">IFERROR(H64/O64,0)</f>
        <v>0</v>
      </c>
    </row>
    <row r="65" spans="2:23" ht="30" customHeight="1" x14ac:dyDescent="0.3">
      <c r="B65" s="5">
        <v>2</v>
      </c>
      <c r="C65" s="9">
        <f t="shared" si="78"/>
        <v>30349000.75</v>
      </c>
      <c r="D65" s="9">
        <f t="shared" si="78"/>
        <v>44779637.372900002</v>
      </c>
      <c r="E65" s="9">
        <f t="shared" si="78"/>
        <v>40328769.960000001</v>
      </c>
      <c r="F65" s="9">
        <f t="shared" si="78"/>
        <v>19476391.84</v>
      </c>
      <c r="G65" s="9">
        <f t="shared" si="78"/>
        <v>30071691.969999999</v>
      </c>
      <c r="H65" s="9">
        <f t="shared" si="78"/>
        <v>4444320</v>
      </c>
      <c r="J65" s="15">
        <f t="shared" si="79"/>
        <v>117</v>
      </c>
      <c r="K65" s="15">
        <f t="shared" si="79"/>
        <v>165</v>
      </c>
      <c r="L65" s="15">
        <f t="shared" si="79"/>
        <v>144</v>
      </c>
      <c r="M65" s="15">
        <f t="shared" si="79"/>
        <v>67</v>
      </c>
      <c r="N65" s="15">
        <f t="shared" si="79"/>
        <v>75</v>
      </c>
      <c r="O65" s="15">
        <f t="shared" si="79"/>
        <v>14</v>
      </c>
      <c r="Q65" s="17">
        <f t="shared" si="80"/>
        <v>259393.16880341881</v>
      </c>
      <c r="R65" s="17">
        <f t="shared" si="81"/>
        <v>271391.74165393942</v>
      </c>
      <c r="S65" s="17">
        <f t="shared" si="82"/>
        <v>280060.90250000003</v>
      </c>
      <c r="T65" s="17">
        <f t="shared" ref="T65:T75" si="85">IFERROR(F65/M65,0)</f>
        <v>290692.41552238807</v>
      </c>
      <c r="U65" s="17">
        <f t="shared" si="83"/>
        <v>400955.89293333329</v>
      </c>
      <c r="V65" s="17">
        <f t="shared" si="84"/>
        <v>317451.42857142858</v>
      </c>
    </row>
    <row r="66" spans="2:23" ht="30" customHeight="1" x14ac:dyDescent="0.3">
      <c r="B66" s="5">
        <v>3</v>
      </c>
      <c r="C66" s="9">
        <f t="shared" si="78"/>
        <v>54107354.450000003</v>
      </c>
      <c r="D66" s="9">
        <f t="shared" si="78"/>
        <v>89998580.369499996</v>
      </c>
      <c r="E66" s="9">
        <f t="shared" si="78"/>
        <v>76418502.559300005</v>
      </c>
      <c r="F66" s="9">
        <f t="shared" si="78"/>
        <v>102101549.22</v>
      </c>
      <c r="G66" s="9">
        <f t="shared" si="78"/>
        <v>96550268.140400007</v>
      </c>
      <c r="H66" s="9">
        <f t="shared" si="78"/>
        <v>26777455.84</v>
      </c>
      <c r="J66" s="15">
        <f t="shared" si="79"/>
        <v>231</v>
      </c>
      <c r="K66" s="15">
        <f t="shared" si="79"/>
        <v>326</v>
      </c>
      <c r="L66" s="15">
        <f t="shared" si="79"/>
        <v>280</v>
      </c>
      <c r="M66" s="15">
        <f t="shared" si="79"/>
        <v>335</v>
      </c>
      <c r="N66" s="15">
        <f t="shared" si="79"/>
        <v>264</v>
      </c>
      <c r="O66" s="15">
        <f t="shared" si="79"/>
        <v>67</v>
      </c>
      <c r="Q66" s="17">
        <f t="shared" si="80"/>
        <v>234230.97164502167</v>
      </c>
      <c r="R66" s="17">
        <f t="shared" si="81"/>
        <v>276069.26493711653</v>
      </c>
      <c r="S66" s="17">
        <f t="shared" si="82"/>
        <v>272923.22342607146</v>
      </c>
      <c r="T66" s="17">
        <f t="shared" si="85"/>
        <v>304780.7439402985</v>
      </c>
      <c r="U66" s="17">
        <f t="shared" si="83"/>
        <v>365720.71265303035</v>
      </c>
      <c r="V66" s="17">
        <f t="shared" si="84"/>
        <v>399663.52</v>
      </c>
    </row>
    <row r="67" spans="2:23" ht="30" customHeight="1" x14ac:dyDescent="0.3">
      <c r="B67" s="5">
        <v>4</v>
      </c>
      <c r="C67" s="9">
        <f t="shared" si="78"/>
        <v>55013185.719999999</v>
      </c>
      <c r="D67" s="9">
        <f t="shared" si="78"/>
        <v>40267639.286300004</v>
      </c>
      <c r="E67" s="9">
        <f t="shared" si="78"/>
        <v>62881742.862599999</v>
      </c>
      <c r="F67" s="9">
        <f t="shared" si="78"/>
        <v>65946929.399999999</v>
      </c>
      <c r="G67" s="9">
        <f t="shared" si="78"/>
        <v>31273832.289999999</v>
      </c>
      <c r="H67" s="9">
        <f t="shared" si="78"/>
        <v>52021877</v>
      </c>
      <c r="J67" s="15">
        <f t="shared" si="79"/>
        <v>224</v>
      </c>
      <c r="K67" s="15">
        <f t="shared" si="79"/>
        <v>155</v>
      </c>
      <c r="L67" s="15">
        <f t="shared" si="79"/>
        <v>236</v>
      </c>
      <c r="M67" s="15">
        <f t="shared" si="79"/>
        <v>224</v>
      </c>
      <c r="N67" s="15">
        <f t="shared" si="79"/>
        <v>91</v>
      </c>
      <c r="O67" s="15">
        <f t="shared" si="79"/>
        <v>135</v>
      </c>
      <c r="Q67" s="17">
        <f t="shared" si="80"/>
        <v>245594.57910714284</v>
      </c>
      <c r="R67" s="17">
        <f t="shared" si="81"/>
        <v>259791.22120193552</v>
      </c>
      <c r="S67" s="17">
        <f t="shared" si="82"/>
        <v>266448.06297711865</v>
      </c>
      <c r="T67" s="17">
        <f t="shared" si="85"/>
        <v>294405.93482142856</v>
      </c>
      <c r="U67" s="17">
        <f t="shared" si="83"/>
        <v>343668.48670329672</v>
      </c>
      <c r="V67" s="17">
        <f t="shared" si="84"/>
        <v>385347.23703703703</v>
      </c>
    </row>
    <row r="68" spans="2:23" ht="30" customHeight="1" x14ac:dyDescent="0.3">
      <c r="B68" s="5">
        <v>5</v>
      </c>
      <c r="C68" s="9">
        <f t="shared" si="78"/>
        <v>61711918.054300003</v>
      </c>
      <c r="D68" s="9">
        <f t="shared" si="78"/>
        <v>69484205.3301</v>
      </c>
      <c r="E68" s="9">
        <f t="shared" si="78"/>
        <v>80047012.939999998</v>
      </c>
      <c r="F68" s="9">
        <f t="shared" si="78"/>
        <v>74430691.910400003</v>
      </c>
      <c r="G68" s="9">
        <f t="shared" si="78"/>
        <v>59908829.413199998</v>
      </c>
      <c r="H68" s="9">
        <f t="shared" si="78"/>
        <v>87275273</v>
      </c>
      <c r="J68" s="15">
        <f t="shared" si="79"/>
        <v>257</v>
      </c>
      <c r="K68" s="15">
        <f t="shared" si="79"/>
        <v>281</v>
      </c>
      <c r="L68" s="15">
        <f t="shared" si="79"/>
        <v>290</v>
      </c>
      <c r="M68" s="15">
        <f t="shared" si="79"/>
        <v>260</v>
      </c>
      <c r="N68" s="15">
        <f t="shared" si="79"/>
        <v>177</v>
      </c>
      <c r="O68" s="15">
        <f t="shared" si="79"/>
        <v>226</v>
      </c>
      <c r="Q68" s="17">
        <f t="shared" si="80"/>
        <v>240124.19476381323</v>
      </c>
      <c r="R68" s="17">
        <f t="shared" si="81"/>
        <v>247274.75206441281</v>
      </c>
      <c r="S68" s="17">
        <f t="shared" si="82"/>
        <v>276024.18255172414</v>
      </c>
      <c r="T68" s="17">
        <f t="shared" si="85"/>
        <v>286271.89196307695</v>
      </c>
      <c r="U68" s="17">
        <f t="shared" si="83"/>
        <v>338467.96278644068</v>
      </c>
      <c r="V68" s="17">
        <f t="shared" si="84"/>
        <v>386173.77433628321</v>
      </c>
    </row>
    <row r="69" spans="2:23" ht="30" customHeight="1" x14ac:dyDescent="0.3">
      <c r="B69" s="5">
        <v>6</v>
      </c>
      <c r="C69" s="9">
        <f t="shared" si="78"/>
        <v>78877952.721799999</v>
      </c>
      <c r="D69" s="9">
        <f t="shared" si="78"/>
        <v>85240267.808400005</v>
      </c>
      <c r="E69" s="9">
        <f t="shared" si="78"/>
        <v>79721713.7553</v>
      </c>
      <c r="F69" s="9">
        <f t="shared" si="78"/>
        <v>56423078.728299998</v>
      </c>
      <c r="G69" s="9">
        <f t="shared" si="78"/>
        <v>50983514.82</v>
      </c>
      <c r="H69" s="9">
        <f t="shared" si="78"/>
        <v>75258668.870000005</v>
      </c>
      <c r="J69" s="15">
        <f t="shared" si="79"/>
        <v>337</v>
      </c>
      <c r="K69" s="15">
        <f t="shared" si="79"/>
        <v>332</v>
      </c>
      <c r="L69" s="15">
        <f t="shared" si="79"/>
        <v>314</v>
      </c>
      <c r="M69" s="15">
        <f t="shared" si="79"/>
        <v>198</v>
      </c>
      <c r="N69" s="15">
        <f t="shared" si="79"/>
        <v>148</v>
      </c>
      <c r="O69" s="15">
        <f t="shared" si="79"/>
        <v>195</v>
      </c>
      <c r="Q69" s="17">
        <f t="shared" si="80"/>
        <v>234059.20688961423</v>
      </c>
      <c r="R69" s="17">
        <f t="shared" si="81"/>
        <v>256747.79460361449</v>
      </c>
      <c r="S69" s="17">
        <f t="shared" si="82"/>
        <v>253890.8081378981</v>
      </c>
      <c r="T69" s="17">
        <f t="shared" si="85"/>
        <v>284965.04408232321</v>
      </c>
      <c r="U69" s="17">
        <f t="shared" si="83"/>
        <v>344483.20824324322</v>
      </c>
      <c r="V69" s="17">
        <f t="shared" si="84"/>
        <v>385941.89164102566</v>
      </c>
    </row>
    <row r="70" spans="2:23" ht="30" customHeight="1" x14ac:dyDescent="0.3">
      <c r="B70" s="5">
        <v>7</v>
      </c>
      <c r="C70" s="9">
        <f t="shared" si="78"/>
        <v>68000660.742300004</v>
      </c>
      <c r="D70" s="9">
        <f t="shared" si="78"/>
        <v>89946340.589200005</v>
      </c>
      <c r="E70" s="9">
        <f t="shared" si="78"/>
        <v>97393942.0088</v>
      </c>
      <c r="F70" s="9">
        <f t="shared" si="78"/>
        <v>75449557.647100002</v>
      </c>
      <c r="G70" s="9">
        <f t="shared" si="78"/>
        <v>49776615.579999998</v>
      </c>
      <c r="H70" s="9">
        <f t="shared" si="78"/>
        <v>72230260.006600007</v>
      </c>
      <c r="J70" s="15">
        <f t="shared" si="79"/>
        <v>277</v>
      </c>
      <c r="K70" s="15">
        <f t="shared" si="79"/>
        <v>358</v>
      </c>
      <c r="L70" s="15">
        <f t="shared" si="79"/>
        <v>354</v>
      </c>
      <c r="M70" s="15">
        <f t="shared" si="79"/>
        <v>260</v>
      </c>
      <c r="N70" s="15">
        <f t="shared" si="79"/>
        <v>137</v>
      </c>
      <c r="O70" s="15">
        <f t="shared" si="79"/>
        <v>192</v>
      </c>
      <c r="Q70" s="17">
        <f t="shared" si="80"/>
        <v>245489.74997220217</v>
      </c>
      <c r="R70" s="17">
        <f t="shared" si="81"/>
        <v>251246.76142234638</v>
      </c>
      <c r="S70" s="17">
        <f t="shared" si="82"/>
        <v>275124.12996836158</v>
      </c>
      <c r="T70" s="17">
        <f t="shared" si="85"/>
        <v>290190.60633500002</v>
      </c>
      <c r="U70" s="17">
        <f t="shared" si="83"/>
        <v>363332.96043795621</v>
      </c>
      <c r="V70" s="17">
        <f t="shared" si="84"/>
        <v>376199.27086770837</v>
      </c>
    </row>
    <row r="71" spans="2:23" ht="30" customHeight="1" x14ac:dyDescent="0.3">
      <c r="B71" s="5">
        <v>8</v>
      </c>
      <c r="C71" s="9">
        <f t="shared" si="78"/>
        <v>74922831.827199996</v>
      </c>
      <c r="D71" s="9">
        <f t="shared" si="78"/>
        <v>89723665.832900003</v>
      </c>
      <c r="E71" s="9">
        <f t="shared" si="78"/>
        <v>91506319.281499997</v>
      </c>
      <c r="F71" s="9">
        <f t="shared" si="78"/>
        <v>99529165.709900007</v>
      </c>
      <c r="G71" s="9">
        <f t="shared" si="78"/>
        <v>69632048.830300003</v>
      </c>
      <c r="H71" s="9">
        <f t="shared" si="78"/>
        <v>67052605</v>
      </c>
      <c r="J71" s="15">
        <f t="shared" si="79"/>
        <v>328</v>
      </c>
      <c r="K71" s="15">
        <f t="shared" si="79"/>
        <v>345</v>
      </c>
      <c r="L71" s="15">
        <f t="shared" si="79"/>
        <v>366</v>
      </c>
      <c r="M71" s="15">
        <f t="shared" si="79"/>
        <v>333</v>
      </c>
      <c r="N71" s="15">
        <f t="shared" si="79"/>
        <v>204</v>
      </c>
      <c r="O71" s="15">
        <f t="shared" si="79"/>
        <v>174</v>
      </c>
      <c r="Q71" s="17">
        <f t="shared" si="80"/>
        <v>228423.26776585364</v>
      </c>
      <c r="R71" s="17">
        <f t="shared" si="81"/>
        <v>260068.59661710146</v>
      </c>
      <c r="S71" s="17">
        <f t="shared" si="82"/>
        <v>250017.26579644807</v>
      </c>
      <c r="T71" s="17">
        <f t="shared" si="85"/>
        <v>298886.38351321325</v>
      </c>
      <c r="U71" s="17">
        <f t="shared" si="83"/>
        <v>341333.57269754901</v>
      </c>
      <c r="V71" s="17">
        <f t="shared" si="84"/>
        <v>385359.79885057471</v>
      </c>
    </row>
    <row r="72" spans="2:23" ht="30" customHeight="1" x14ac:dyDescent="0.3">
      <c r="B72" s="5">
        <v>9</v>
      </c>
      <c r="C72" s="9">
        <f t="shared" si="78"/>
        <v>71328239.459999993</v>
      </c>
      <c r="D72" s="9">
        <f t="shared" si="78"/>
        <v>73806678.4208</v>
      </c>
      <c r="E72" s="9">
        <f t="shared" si="78"/>
        <v>78094975.781499997</v>
      </c>
      <c r="F72" s="9">
        <f t="shared" si="78"/>
        <v>70431063.027400002</v>
      </c>
      <c r="G72" s="9">
        <f t="shared" si="78"/>
        <v>56571319.539999999</v>
      </c>
      <c r="H72" s="9">
        <f t="shared" si="78"/>
        <v>60300549.82</v>
      </c>
      <c r="J72" s="15">
        <f t="shared" si="79"/>
        <v>282</v>
      </c>
      <c r="K72" s="15">
        <f t="shared" si="79"/>
        <v>300</v>
      </c>
      <c r="L72" s="15">
        <f t="shared" si="79"/>
        <v>307</v>
      </c>
      <c r="M72" s="15">
        <f t="shared" si="79"/>
        <v>257</v>
      </c>
      <c r="N72" s="15">
        <f t="shared" si="79"/>
        <v>155</v>
      </c>
      <c r="O72" s="15">
        <f t="shared" si="79"/>
        <v>163</v>
      </c>
      <c r="Q72" s="17">
        <f t="shared" si="80"/>
        <v>252937.01936170211</v>
      </c>
      <c r="R72" s="17">
        <f t="shared" si="81"/>
        <v>246022.26140266666</v>
      </c>
      <c r="S72" s="17">
        <f t="shared" si="82"/>
        <v>254381.02860423451</v>
      </c>
      <c r="T72" s="17">
        <f t="shared" si="85"/>
        <v>274050.82890038914</v>
      </c>
      <c r="U72" s="17">
        <f t="shared" si="83"/>
        <v>364976.2550967742</v>
      </c>
      <c r="V72" s="17">
        <f t="shared" si="84"/>
        <v>369942.02343558281</v>
      </c>
    </row>
    <row r="73" spans="2:23" ht="30" customHeight="1" x14ac:dyDescent="0.3">
      <c r="B73" s="5">
        <v>10</v>
      </c>
      <c r="C73" s="9">
        <f t="shared" si="78"/>
        <v>70440494.785400003</v>
      </c>
      <c r="D73" s="9">
        <f t="shared" si="78"/>
        <v>69945271.769999996</v>
      </c>
      <c r="E73" s="9">
        <f t="shared" si="78"/>
        <v>91163867.099999994</v>
      </c>
      <c r="F73" s="9">
        <f t="shared" si="78"/>
        <v>56560006.674699999</v>
      </c>
      <c r="G73" s="9">
        <f t="shared" si="78"/>
        <v>81413865.870000005</v>
      </c>
      <c r="H73" s="9">
        <f t="shared" si="78"/>
        <v>53210051.758100003</v>
      </c>
      <c r="J73" s="15">
        <f t="shared" si="79"/>
        <v>311</v>
      </c>
      <c r="K73" s="15">
        <f t="shared" si="79"/>
        <v>290</v>
      </c>
      <c r="L73" s="15">
        <f t="shared" si="79"/>
        <v>327</v>
      </c>
      <c r="M73" s="15">
        <f t="shared" si="79"/>
        <v>213</v>
      </c>
      <c r="N73" s="15">
        <f t="shared" si="79"/>
        <v>229</v>
      </c>
      <c r="O73" s="15">
        <f t="shared" si="79"/>
        <v>137</v>
      </c>
      <c r="Q73" s="17">
        <f t="shared" si="80"/>
        <v>226496.76779871384</v>
      </c>
      <c r="R73" s="17">
        <f t="shared" si="81"/>
        <v>241190.5923103448</v>
      </c>
      <c r="S73" s="17">
        <f t="shared" si="82"/>
        <v>278788.58440366969</v>
      </c>
      <c r="T73" s="17">
        <f t="shared" si="85"/>
        <v>265539.93743990612</v>
      </c>
      <c r="U73" s="17">
        <f t="shared" si="83"/>
        <v>355519.06493449782</v>
      </c>
      <c r="V73" s="17">
        <f t="shared" si="84"/>
        <v>388394.53838029201</v>
      </c>
    </row>
    <row r="74" spans="2:23" ht="30" customHeight="1" x14ac:dyDescent="0.3">
      <c r="B74" s="5">
        <v>11</v>
      </c>
      <c r="C74" s="9">
        <f t="shared" si="78"/>
        <v>72584559.833199993</v>
      </c>
      <c r="D74" s="9">
        <f t="shared" si="78"/>
        <v>79760904.540000007</v>
      </c>
      <c r="E74" s="9">
        <f t="shared" si="78"/>
        <v>110069984.94</v>
      </c>
      <c r="F74" s="9">
        <f t="shared" si="78"/>
        <v>111087991.1717</v>
      </c>
      <c r="G74" s="9">
        <f t="shared" si="78"/>
        <v>101425862.43000001</v>
      </c>
      <c r="H74" s="9">
        <f t="shared" si="78"/>
        <v>80605577.993399993</v>
      </c>
      <c r="J74" s="15">
        <f t="shared" si="79"/>
        <v>305</v>
      </c>
      <c r="K74" s="15">
        <f t="shared" si="79"/>
        <v>302</v>
      </c>
      <c r="L74" s="15">
        <f t="shared" si="79"/>
        <v>466</v>
      </c>
      <c r="M74" s="15">
        <f t="shared" si="79"/>
        <v>401</v>
      </c>
      <c r="N74" s="15">
        <f t="shared" si="79"/>
        <v>278</v>
      </c>
      <c r="O74" s="15">
        <f t="shared" si="79"/>
        <v>227</v>
      </c>
      <c r="Q74" s="17">
        <f t="shared" si="80"/>
        <v>237982.16338754096</v>
      </c>
      <c r="R74" s="17">
        <f t="shared" si="81"/>
        <v>264108.9554304636</v>
      </c>
      <c r="S74" s="17">
        <f t="shared" si="82"/>
        <v>236201.68442060085</v>
      </c>
      <c r="T74" s="17">
        <f t="shared" si="85"/>
        <v>277027.40940573567</v>
      </c>
      <c r="U74" s="17">
        <f t="shared" si="83"/>
        <v>364841.23176258994</v>
      </c>
      <c r="V74" s="17">
        <f t="shared" si="84"/>
        <v>355090.65195330395</v>
      </c>
    </row>
    <row r="75" spans="2:23" ht="30" customHeight="1" x14ac:dyDescent="0.3">
      <c r="B75" s="5">
        <v>12</v>
      </c>
      <c r="C75" s="9">
        <f t="shared" si="78"/>
        <v>110163358.37</v>
      </c>
      <c r="D75" s="9">
        <f t="shared" si="78"/>
        <v>90773193.823799998</v>
      </c>
      <c r="E75" s="9">
        <f t="shared" si="78"/>
        <v>1423518.09</v>
      </c>
      <c r="F75" s="9">
        <f t="shared" si="78"/>
        <v>49200</v>
      </c>
      <c r="G75" s="9">
        <f t="shared" si="78"/>
        <v>69222203.939999998</v>
      </c>
      <c r="H75" s="9">
        <f t="shared" si="78"/>
        <v>39404841.799999997</v>
      </c>
      <c r="J75" s="15">
        <f t="shared" si="79"/>
        <v>476</v>
      </c>
      <c r="K75" s="15">
        <f t="shared" si="79"/>
        <v>381</v>
      </c>
      <c r="L75" s="15">
        <f t="shared" si="79"/>
        <v>5</v>
      </c>
      <c r="M75" s="15">
        <f t="shared" si="79"/>
        <v>0</v>
      </c>
      <c r="N75" s="15">
        <f t="shared" si="79"/>
        <v>202</v>
      </c>
      <c r="O75" s="15">
        <f t="shared" si="79"/>
        <v>123</v>
      </c>
      <c r="Q75" s="17">
        <f t="shared" si="80"/>
        <v>231435.62682773109</v>
      </c>
      <c r="R75" s="17">
        <f t="shared" si="81"/>
        <v>238249.8525559055</v>
      </c>
      <c r="S75" s="17">
        <f t="shared" si="82"/>
        <v>284703.61800000002</v>
      </c>
      <c r="T75" s="17">
        <f t="shared" si="85"/>
        <v>0</v>
      </c>
      <c r="U75" s="17">
        <f t="shared" si="83"/>
        <v>342684.17792079208</v>
      </c>
      <c r="V75" s="17">
        <f t="shared" si="84"/>
        <v>320364.56747967476</v>
      </c>
    </row>
    <row r="76" spans="2:23" ht="30" customHeight="1" thickBot="1" x14ac:dyDescent="0.35">
      <c r="B76" s="39" t="s">
        <v>10</v>
      </c>
      <c r="C76" s="40">
        <f t="shared" ref="C76:H76" si="86">SUM(C64:C75)</f>
        <v>758341443.75390005</v>
      </c>
      <c r="D76" s="40">
        <f t="shared" si="86"/>
        <v>839327743.14389992</v>
      </c>
      <c r="E76" s="40">
        <f t="shared" si="86"/>
        <v>809808349.27899992</v>
      </c>
      <c r="F76" s="40">
        <f t="shared" si="86"/>
        <v>731496125.32950008</v>
      </c>
      <c r="G76" s="40">
        <f t="shared" si="86"/>
        <v>696923149.34389997</v>
      </c>
      <c r="H76" s="40">
        <f t="shared" si="86"/>
        <v>618581481.08809996</v>
      </c>
      <c r="I76" s="41"/>
      <c r="J76" s="42">
        <f t="shared" ref="J76:O76" si="87">SUM(J64:J75)</f>
        <v>3185</v>
      </c>
      <c r="K76" s="42">
        <f t="shared" si="87"/>
        <v>3296</v>
      </c>
      <c r="L76" s="42">
        <f t="shared" si="87"/>
        <v>3091</v>
      </c>
      <c r="M76" s="42">
        <f t="shared" si="87"/>
        <v>2548</v>
      </c>
      <c r="N76" s="42">
        <f t="shared" si="87"/>
        <v>1960</v>
      </c>
      <c r="O76" s="42">
        <f t="shared" si="87"/>
        <v>1653</v>
      </c>
      <c r="P76" s="41"/>
      <c r="Q76" s="93">
        <f t="shared" ref="Q76" si="88">IFERROR(C76/J76,0)</f>
        <v>238097.78453811619</v>
      </c>
      <c r="R76" s="93">
        <f t="shared" ref="R76" si="89">IFERROR(D76/K76,0)</f>
        <v>254650.40750725119</v>
      </c>
      <c r="S76" s="93">
        <f t="shared" ref="S76" si="90">IFERROR(E76/L76,0)</f>
        <v>261989.11332222581</v>
      </c>
      <c r="T76" s="93">
        <f t="shared" ref="T76" si="91">IFERROR(F76/M76,0)</f>
        <v>287086.39141660131</v>
      </c>
      <c r="U76" s="93">
        <f t="shared" ref="U76" si="92">IFERROR(G76/N76,0)</f>
        <v>355573.03537954082</v>
      </c>
      <c r="V76" s="93">
        <f t="shared" ref="V76" si="93">IFERROR(H76/O76,0)</f>
        <v>374217.4719226255</v>
      </c>
      <c r="W76" s="41"/>
    </row>
    <row r="77" spans="2:23" s="92" customFormat="1" ht="30" customHeight="1" thickTop="1" x14ac:dyDescent="0.3">
      <c r="B77" s="90" t="s">
        <v>42</v>
      </c>
      <c r="C77" s="90" t="s">
        <v>41</v>
      </c>
      <c r="D77" s="90">
        <f>D76/C76-1</f>
        <v>0.10679397790671441</v>
      </c>
      <c r="E77" s="90">
        <f t="shared" ref="E77:H77" si="94">E76/D76-1</f>
        <v>-3.517028253388621E-2</v>
      </c>
      <c r="F77" s="90">
        <f t="shared" si="94"/>
        <v>-9.6704638843528756E-2</v>
      </c>
      <c r="G77" s="90">
        <f t="shared" si="94"/>
        <v>-4.7263375414362985E-2</v>
      </c>
      <c r="H77" s="90">
        <f t="shared" si="94"/>
        <v>-0.11241077058432158</v>
      </c>
      <c r="I77" s="90"/>
      <c r="J77" s="90" t="s">
        <v>41</v>
      </c>
      <c r="K77" s="90">
        <f t="shared" ref="K77" si="95">K76/J76-1</f>
        <v>3.4850863422291933E-2</v>
      </c>
      <c r="L77" s="90">
        <f t="shared" ref="L77" si="96">L76/K76-1</f>
        <v>-6.2196601941747587E-2</v>
      </c>
      <c r="M77" s="90">
        <f t="shared" ref="M77" si="97">M76/L76-1</f>
        <v>-0.17567130378518281</v>
      </c>
      <c r="N77" s="90">
        <f t="shared" ref="N77" si="98">N76/M76-1</f>
        <v>-0.23076923076923073</v>
      </c>
      <c r="O77" s="90">
        <f t="shared" ref="O77" si="99">O76/N76-1</f>
        <v>-0.15663265306122454</v>
      </c>
      <c r="P77" s="90"/>
      <c r="Q77" s="90" t="s">
        <v>41</v>
      </c>
      <c r="R77" s="90">
        <f t="shared" ref="R77" si="100">R76/Q76-1</f>
        <v>6.9520272946870465E-2</v>
      </c>
      <c r="S77" s="90">
        <f t="shared" ref="S77" si="101">S76/R76-1</f>
        <v>2.8818747579524961E-2</v>
      </c>
      <c r="T77" s="90">
        <f t="shared" ref="T77" si="102">T76/S76-1</f>
        <v>9.5795118263207524E-2</v>
      </c>
      <c r="U77" s="90">
        <f t="shared" ref="U77" si="103">U76/T76-1</f>
        <v>0.23855761196132796</v>
      </c>
      <c r="V77" s="90">
        <f t="shared" ref="V77" si="104">V76/U76-1</f>
        <v>5.2434899972613191E-2</v>
      </c>
      <c r="W77" s="90"/>
    </row>
    <row r="79" spans="2:23" ht="15.6" x14ac:dyDescent="0.3">
      <c r="B79" s="43" t="s">
        <v>19</v>
      </c>
      <c r="C79" s="8"/>
    </row>
    <row r="80" spans="2:23" x14ac:dyDescent="0.3">
      <c r="B80" s="24" t="s">
        <v>8</v>
      </c>
      <c r="C80" s="8"/>
    </row>
    <row r="81" spans="2:23" x14ac:dyDescent="0.3">
      <c r="B81" s="45"/>
      <c r="C81" s="96" t="s">
        <v>2</v>
      </c>
      <c r="D81" s="96"/>
      <c r="E81" s="96"/>
      <c r="F81" s="96"/>
      <c r="G81" s="96"/>
      <c r="H81" s="96"/>
      <c r="I81" s="50"/>
      <c r="J81" s="96" t="s">
        <v>3</v>
      </c>
      <c r="K81" s="96"/>
      <c r="L81" s="96"/>
      <c r="M81" s="96"/>
      <c r="N81" s="96"/>
      <c r="O81" s="96"/>
      <c r="P81" s="44"/>
      <c r="Q81" s="96" t="s">
        <v>43</v>
      </c>
      <c r="R81" s="96"/>
      <c r="S81" s="96"/>
      <c r="T81" s="96"/>
      <c r="U81" s="96"/>
      <c r="V81" s="96"/>
      <c r="W81" s="44"/>
    </row>
    <row r="82" spans="2:23" x14ac:dyDescent="0.3">
      <c r="B82" s="45" t="s">
        <v>1</v>
      </c>
      <c r="C82" s="45">
        <v>2016</v>
      </c>
      <c r="D82" s="45">
        <v>2017</v>
      </c>
      <c r="E82" s="45">
        <v>2018</v>
      </c>
      <c r="F82" s="45">
        <v>2019</v>
      </c>
      <c r="G82" s="45">
        <v>2020</v>
      </c>
      <c r="H82" s="45">
        <v>2021</v>
      </c>
      <c r="I82" s="50"/>
      <c r="J82" s="45">
        <v>2016</v>
      </c>
      <c r="K82" s="45">
        <v>2017</v>
      </c>
      <c r="L82" s="45">
        <v>2018</v>
      </c>
      <c r="M82" s="45">
        <v>2019</v>
      </c>
      <c r="N82" s="45">
        <v>2020</v>
      </c>
      <c r="O82" s="45">
        <v>2021</v>
      </c>
      <c r="P82" s="44"/>
      <c r="Q82" s="81">
        <v>2016</v>
      </c>
      <c r="R82" s="81">
        <v>2017</v>
      </c>
      <c r="S82" s="81">
        <v>2018</v>
      </c>
      <c r="T82" s="81">
        <v>2019</v>
      </c>
      <c r="U82" s="81">
        <v>2020</v>
      </c>
      <c r="V82" s="81">
        <v>2021</v>
      </c>
      <c r="W82" s="44"/>
    </row>
    <row r="83" spans="2:23" ht="30" customHeight="1" x14ac:dyDescent="0.3">
      <c r="B83" s="5">
        <v>1</v>
      </c>
      <c r="C83" s="9">
        <f t="shared" ref="C83:H94" si="105">SUMIFS(Importe,Tipo,$B$80,Año,C$25,Mes,$B83)</f>
        <v>3266616.15</v>
      </c>
      <c r="D83" s="9">
        <f t="shared" si="105"/>
        <v>8025174.0999999996</v>
      </c>
      <c r="E83" s="9">
        <f t="shared" si="105"/>
        <v>430000</v>
      </c>
      <c r="F83" s="9">
        <f t="shared" si="105"/>
        <v>242700</v>
      </c>
      <c r="G83" s="9">
        <f t="shared" si="105"/>
        <v>304953.48</v>
      </c>
      <c r="H83" s="9">
        <f t="shared" si="105"/>
        <v>261600</v>
      </c>
      <c r="J83" s="15">
        <f t="shared" ref="J83:O94" si="106">SUMIFS(Número,Tipo,$B$80,Año,J$25,Mes,$B83)</f>
        <v>5</v>
      </c>
      <c r="K83" s="15">
        <f t="shared" si="106"/>
        <v>13</v>
      </c>
      <c r="L83" s="15">
        <f t="shared" si="106"/>
        <v>0</v>
      </c>
      <c r="M83" s="15">
        <f t="shared" si="106"/>
        <v>0</v>
      </c>
      <c r="N83" s="15">
        <f t="shared" si="106"/>
        <v>0</v>
      </c>
      <c r="O83" s="15">
        <f t="shared" si="106"/>
        <v>0</v>
      </c>
      <c r="Q83" s="17">
        <f>IFERROR(C83/J83,0)</f>
        <v>653323.23</v>
      </c>
      <c r="R83" s="17">
        <f t="shared" ref="R83:R94" si="107">IFERROR(D83/K83,0)</f>
        <v>617321.08461538458</v>
      </c>
      <c r="S83" s="17">
        <f t="shared" ref="S83:S94" si="108">IFERROR(E83/L83,0)</f>
        <v>0</v>
      </c>
      <c r="T83" s="17">
        <f t="shared" ref="T83:T94" si="109">IFERROR(F83/M83,0)</f>
        <v>0</v>
      </c>
      <c r="U83" s="17">
        <f t="shared" ref="U83:U94" si="110">IFERROR(G83/N83,0)</f>
        <v>0</v>
      </c>
      <c r="V83" s="17">
        <f t="shared" ref="V83:V94" si="111">IFERROR(H83/O83,0)</f>
        <v>0</v>
      </c>
    </row>
    <row r="84" spans="2:23" ht="30" customHeight="1" x14ac:dyDescent="0.3">
      <c r="B84" s="5">
        <v>2</v>
      </c>
      <c r="C84" s="9">
        <f t="shared" si="105"/>
        <v>35012402.399999999</v>
      </c>
      <c r="D84" s="9">
        <f t="shared" si="105"/>
        <v>39633481.450000003</v>
      </c>
      <c r="E84" s="9">
        <f t="shared" si="105"/>
        <v>24415609.57</v>
      </c>
      <c r="F84" s="9">
        <f t="shared" si="105"/>
        <v>10684353.560000001</v>
      </c>
      <c r="G84" s="9">
        <f t="shared" si="105"/>
        <v>2132769.33</v>
      </c>
      <c r="H84" s="9">
        <f t="shared" si="105"/>
        <v>3714800</v>
      </c>
      <c r="J84" s="15">
        <f t="shared" si="106"/>
        <v>65</v>
      </c>
      <c r="K84" s="15">
        <f t="shared" si="106"/>
        <v>71</v>
      </c>
      <c r="L84" s="15">
        <f t="shared" si="106"/>
        <v>43</v>
      </c>
      <c r="M84" s="15">
        <f t="shared" si="106"/>
        <v>14</v>
      </c>
      <c r="N84" s="15">
        <f t="shared" si="106"/>
        <v>3</v>
      </c>
      <c r="O84" s="15">
        <f t="shared" si="106"/>
        <v>6</v>
      </c>
      <c r="Q84" s="17">
        <f t="shared" ref="Q84:Q94" si="112">IFERROR(C84/J84,0)</f>
        <v>538652.34461538459</v>
      </c>
      <c r="R84" s="17">
        <f t="shared" si="107"/>
        <v>558218.04859154939</v>
      </c>
      <c r="S84" s="17">
        <f t="shared" si="108"/>
        <v>567804.87372093019</v>
      </c>
      <c r="T84" s="17">
        <f t="shared" si="109"/>
        <v>763168.11142857152</v>
      </c>
      <c r="U84" s="17">
        <f t="shared" si="110"/>
        <v>710923.11</v>
      </c>
      <c r="V84" s="17">
        <f t="shared" si="111"/>
        <v>619133.33333333337</v>
      </c>
    </row>
    <row r="85" spans="2:23" ht="30" customHeight="1" x14ac:dyDescent="0.3">
      <c r="B85" s="5">
        <v>3</v>
      </c>
      <c r="C85" s="9">
        <f t="shared" si="105"/>
        <v>47484824.939999998</v>
      </c>
      <c r="D85" s="9">
        <f t="shared" si="105"/>
        <v>64842248.039999999</v>
      </c>
      <c r="E85" s="9">
        <f t="shared" si="105"/>
        <v>67273397.680000007</v>
      </c>
      <c r="F85" s="9">
        <f t="shared" si="105"/>
        <v>43776578.82</v>
      </c>
      <c r="G85" s="9">
        <f t="shared" si="105"/>
        <v>14980290</v>
      </c>
      <c r="H85" s="9">
        <f t="shared" si="105"/>
        <v>5766235</v>
      </c>
      <c r="J85" s="15">
        <f t="shared" si="106"/>
        <v>95</v>
      </c>
      <c r="K85" s="15">
        <f t="shared" si="106"/>
        <v>115</v>
      </c>
      <c r="L85" s="15">
        <f t="shared" si="106"/>
        <v>111</v>
      </c>
      <c r="M85" s="15">
        <f t="shared" si="106"/>
        <v>73</v>
      </c>
      <c r="N85" s="15">
        <f t="shared" si="106"/>
        <v>25</v>
      </c>
      <c r="O85" s="15">
        <f t="shared" si="106"/>
        <v>8</v>
      </c>
      <c r="Q85" s="17">
        <f t="shared" si="112"/>
        <v>499840.26252631575</v>
      </c>
      <c r="R85" s="17">
        <f t="shared" si="107"/>
        <v>563845.63513043476</v>
      </c>
      <c r="S85" s="17">
        <f t="shared" si="108"/>
        <v>606066.6457657658</v>
      </c>
      <c r="T85" s="17">
        <f t="shared" si="109"/>
        <v>599679.16191780823</v>
      </c>
      <c r="U85" s="17">
        <f t="shared" si="110"/>
        <v>599211.6</v>
      </c>
      <c r="V85" s="17">
        <f t="shared" si="111"/>
        <v>720779.375</v>
      </c>
    </row>
    <row r="86" spans="2:23" ht="30" customHeight="1" x14ac:dyDescent="0.3">
      <c r="B86" s="5">
        <v>4</v>
      </c>
      <c r="C86" s="9">
        <f t="shared" si="105"/>
        <v>57978601.590000004</v>
      </c>
      <c r="D86" s="9">
        <f t="shared" si="105"/>
        <v>34930057.020000003</v>
      </c>
      <c r="E86" s="9">
        <f t="shared" si="105"/>
        <v>65410920.439999998</v>
      </c>
      <c r="F86" s="9">
        <f t="shared" si="105"/>
        <v>55440159.140000001</v>
      </c>
      <c r="G86" s="9">
        <f t="shared" si="105"/>
        <v>14241525</v>
      </c>
      <c r="H86" s="9">
        <f t="shared" si="105"/>
        <v>15569052.460000001</v>
      </c>
      <c r="J86" s="15">
        <f t="shared" si="106"/>
        <v>114</v>
      </c>
      <c r="K86" s="15">
        <f t="shared" si="106"/>
        <v>64</v>
      </c>
      <c r="L86" s="15">
        <f t="shared" si="106"/>
        <v>117</v>
      </c>
      <c r="M86" s="15">
        <f t="shared" si="106"/>
        <v>93</v>
      </c>
      <c r="N86" s="15">
        <f t="shared" si="106"/>
        <v>26</v>
      </c>
      <c r="O86" s="15">
        <f t="shared" si="106"/>
        <v>26</v>
      </c>
      <c r="Q86" s="17">
        <f t="shared" si="112"/>
        <v>508584.22447368427</v>
      </c>
      <c r="R86" s="17">
        <f t="shared" si="107"/>
        <v>545782.14093750005</v>
      </c>
      <c r="S86" s="17">
        <f t="shared" si="108"/>
        <v>559067.69606837607</v>
      </c>
      <c r="T86" s="17">
        <f t="shared" si="109"/>
        <v>596130.74344086018</v>
      </c>
      <c r="U86" s="17">
        <f t="shared" si="110"/>
        <v>547750.9615384615</v>
      </c>
      <c r="V86" s="17">
        <f t="shared" si="111"/>
        <v>598809.71000000008</v>
      </c>
    </row>
    <row r="87" spans="2:23" ht="30" customHeight="1" x14ac:dyDescent="0.3">
      <c r="B87" s="5">
        <v>5</v>
      </c>
      <c r="C87" s="9">
        <f t="shared" si="105"/>
        <v>59671402.899999999</v>
      </c>
      <c r="D87" s="9">
        <f t="shared" si="105"/>
        <v>74215649.349999994</v>
      </c>
      <c r="E87" s="9">
        <f t="shared" si="105"/>
        <v>76817005.950000003</v>
      </c>
      <c r="F87" s="9">
        <f t="shared" si="105"/>
        <v>55603587.630000003</v>
      </c>
      <c r="G87" s="9">
        <f t="shared" si="105"/>
        <v>23122235</v>
      </c>
      <c r="H87" s="9">
        <f t="shared" si="105"/>
        <v>34900067</v>
      </c>
      <c r="J87" s="15">
        <f t="shared" si="106"/>
        <v>114</v>
      </c>
      <c r="K87" s="15">
        <f t="shared" si="106"/>
        <v>134</v>
      </c>
      <c r="L87" s="15">
        <f t="shared" si="106"/>
        <v>140</v>
      </c>
      <c r="M87" s="15">
        <f t="shared" si="106"/>
        <v>91</v>
      </c>
      <c r="N87" s="15">
        <f t="shared" si="106"/>
        <v>41</v>
      </c>
      <c r="O87" s="15">
        <f t="shared" si="106"/>
        <v>54</v>
      </c>
      <c r="Q87" s="17">
        <f t="shared" si="112"/>
        <v>523433.35877192981</v>
      </c>
      <c r="R87" s="17">
        <f t="shared" si="107"/>
        <v>553848.12947761186</v>
      </c>
      <c r="S87" s="17">
        <f t="shared" si="108"/>
        <v>548692.89964285714</v>
      </c>
      <c r="T87" s="17">
        <f t="shared" si="109"/>
        <v>611028.43549450557</v>
      </c>
      <c r="U87" s="17">
        <f t="shared" si="110"/>
        <v>563956.95121951215</v>
      </c>
      <c r="V87" s="17">
        <f t="shared" si="111"/>
        <v>646297.53703703708</v>
      </c>
    </row>
    <row r="88" spans="2:23" ht="30" customHeight="1" x14ac:dyDescent="0.3">
      <c r="B88" s="5">
        <v>6</v>
      </c>
      <c r="C88" s="9">
        <f t="shared" si="105"/>
        <v>103253045.31</v>
      </c>
      <c r="D88" s="9">
        <f t="shared" si="105"/>
        <v>94573890.359999999</v>
      </c>
      <c r="E88" s="9">
        <f t="shared" si="105"/>
        <v>82736531.879999995</v>
      </c>
      <c r="F88" s="9">
        <f t="shared" si="105"/>
        <v>48425443.270000003</v>
      </c>
      <c r="G88" s="9">
        <f t="shared" si="105"/>
        <v>31355665</v>
      </c>
      <c r="H88" s="9">
        <f t="shared" si="105"/>
        <v>19823750</v>
      </c>
      <c r="J88" s="15">
        <f t="shared" si="106"/>
        <v>198</v>
      </c>
      <c r="K88" s="15">
        <f t="shared" si="106"/>
        <v>167</v>
      </c>
      <c r="L88" s="15">
        <f t="shared" si="106"/>
        <v>143</v>
      </c>
      <c r="M88" s="15">
        <f t="shared" si="106"/>
        <v>76</v>
      </c>
      <c r="N88" s="15">
        <f t="shared" si="106"/>
        <v>54</v>
      </c>
      <c r="O88" s="15">
        <f t="shared" si="106"/>
        <v>37</v>
      </c>
      <c r="Q88" s="17">
        <f t="shared" si="112"/>
        <v>521480.02681818185</v>
      </c>
      <c r="R88" s="17">
        <f t="shared" si="107"/>
        <v>566310.72071856284</v>
      </c>
      <c r="S88" s="17">
        <f t="shared" si="108"/>
        <v>578577.14601398597</v>
      </c>
      <c r="T88" s="17">
        <f t="shared" si="109"/>
        <v>637176.88513157901</v>
      </c>
      <c r="U88" s="17">
        <f t="shared" si="110"/>
        <v>580660.46296296292</v>
      </c>
      <c r="V88" s="17">
        <f t="shared" si="111"/>
        <v>535777.02702702698</v>
      </c>
    </row>
    <row r="89" spans="2:23" ht="30" customHeight="1" x14ac:dyDescent="0.3">
      <c r="B89" s="5">
        <v>7</v>
      </c>
      <c r="C89" s="9">
        <f t="shared" si="105"/>
        <v>86171325.180000007</v>
      </c>
      <c r="D89" s="9">
        <f t="shared" si="105"/>
        <v>80217247.959999993</v>
      </c>
      <c r="E89" s="9">
        <f t="shared" si="105"/>
        <v>85612325.370000005</v>
      </c>
      <c r="F89" s="9">
        <f t="shared" si="105"/>
        <v>58685994.340000004</v>
      </c>
      <c r="G89" s="9">
        <f t="shared" si="105"/>
        <v>26233150</v>
      </c>
      <c r="H89" s="9">
        <f t="shared" si="105"/>
        <v>20817300</v>
      </c>
      <c r="J89" s="15">
        <f t="shared" si="106"/>
        <v>161</v>
      </c>
      <c r="K89" s="15">
        <f t="shared" si="106"/>
        <v>149</v>
      </c>
      <c r="L89" s="15">
        <f t="shared" si="106"/>
        <v>141</v>
      </c>
      <c r="M89" s="15">
        <f t="shared" si="106"/>
        <v>90</v>
      </c>
      <c r="N89" s="15">
        <f t="shared" si="106"/>
        <v>46</v>
      </c>
      <c r="O89" s="15">
        <f t="shared" si="106"/>
        <v>35</v>
      </c>
      <c r="Q89" s="17">
        <f t="shared" si="112"/>
        <v>535225.62223602494</v>
      </c>
      <c r="R89" s="17">
        <f t="shared" si="107"/>
        <v>538370.79167785228</v>
      </c>
      <c r="S89" s="17">
        <f t="shared" si="108"/>
        <v>607179.61255319149</v>
      </c>
      <c r="T89" s="17">
        <f t="shared" si="109"/>
        <v>652066.60377777787</v>
      </c>
      <c r="U89" s="17">
        <f t="shared" si="110"/>
        <v>570285.86956521741</v>
      </c>
      <c r="V89" s="17">
        <f t="shared" si="111"/>
        <v>594780</v>
      </c>
    </row>
    <row r="90" spans="2:23" ht="30" customHeight="1" x14ac:dyDescent="0.3">
      <c r="B90" s="5">
        <v>8</v>
      </c>
      <c r="C90" s="9">
        <f t="shared" si="105"/>
        <v>96561519.629999995</v>
      </c>
      <c r="D90" s="9">
        <f t="shared" si="105"/>
        <v>80632328.900000006</v>
      </c>
      <c r="E90" s="9">
        <f t="shared" si="105"/>
        <v>106651539.98</v>
      </c>
      <c r="F90" s="9">
        <f t="shared" si="105"/>
        <v>49809967.240000002</v>
      </c>
      <c r="G90" s="9">
        <f t="shared" si="105"/>
        <v>43177849</v>
      </c>
      <c r="H90" s="9">
        <f t="shared" si="105"/>
        <v>28842439.59</v>
      </c>
      <c r="J90" s="15">
        <f t="shared" si="106"/>
        <v>186</v>
      </c>
      <c r="K90" s="15">
        <f t="shared" si="106"/>
        <v>151</v>
      </c>
      <c r="L90" s="15">
        <f t="shared" si="106"/>
        <v>180</v>
      </c>
      <c r="M90" s="15">
        <f t="shared" si="106"/>
        <v>88</v>
      </c>
      <c r="N90" s="15">
        <f t="shared" si="106"/>
        <v>70</v>
      </c>
      <c r="O90" s="15">
        <f t="shared" si="106"/>
        <v>46</v>
      </c>
      <c r="Q90" s="17">
        <f t="shared" si="112"/>
        <v>519147.95499999996</v>
      </c>
      <c r="R90" s="17">
        <f t="shared" si="107"/>
        <v>533988.93311258277</v>
      </c>
      <c r="S90" s="17">
        <f t="shared" si="108"/>
        <v>592508.55544444441</v>
      </c>
      <c r="T90" s="17">
        <f t="shared" si="109"/>
        <v>566022.35499999998</v>
      </c>
      <c r="U90" s="17">
        <f t="shared" si="110"/>
        <v>616826.41428571427</v>
      </c>
      <c r="V90" s="17">
        <f t="shared" si="111"/>
        <v>627009.55630434782</v>
      </c>
    </row>
    <row r="91" spans="2:23" ht="30" customHeight="1" x14ac:dyDescent="0.3">
      <c r="B91" s="5">
        <v>9</v>
      </c>
      <c r="C91" s="9">
        <f t="shared" si="105"/>
        <v>77718942.340000004</v>
      </c>
      <c r="D91" s="9">
        <f t="shared" si="105"/>
        <v>80353346.810000002</v>
      </c>
      <c r="E91" s="9">
        <f t="shared" si="105"/>
        <v>82018333.810000002</v>
      </c>
      <c r="F91" s="9">
        <f t="shared" si="105"/>
        <v>41842517.130000003</v>
      </c>
      <c r="G91" s="9">
        <f t="shared" si="105"/>
        <v>24140652.530000001</v>
      </c>
      <c r="H91" s="9">
        <f t="shared" si="105"/>
        <v>30720015</v>
      </c>
      <c r="J91" s="15">
        <f t="shared" si="106"/>
        <v>149</v>
      </c>
      <c r="K91" s="15">
        <f t="shared" si="106"/>
        <v>149</v>
      </c>
      <c r="L91" s="15">
        <f t="shared" si="106"/>
        <v>144</v>
      </c>
      <c r="M91" s="15">
        <f t="shared" si="106"/>
        <v>78</v>
      </c>
      <c r="N91" s="15">
        <f t="shared" si="106"/>
        <v>38</v>
      </c>
      <c r="O91" s="15">
        <f t="shared" si="106"/>
        <v>49</v>
      </c>
      <c r="Q91" s="17">
        <f t="shared" si="112"/>
        <v>521603.63986577181</v>
      </c>
      <c r="R91" s="17">
        <f t="shared" si="107"/>
        <v>539284.20677852351</v>
      </c>
      <c r="S91" s="17">
        <f t="shared" si="108"/>
        <v>569571.76256944449</v>
      </c>
      <c r="T91" s="17">
        <f t="shared" si="109"/>
        <v>536442.52730769233</v>
      </c>
      <c r="U91" s="17">
        <f t="shared" si="110"/>
        <v>635280.32973684219</v>
      </c>
      <c r="V91" s="17">
        <f t="shared" si="111"/>
        <v>626939.08163265302</v>
      </c>
    </row>
    <row r="92" spans="2:23" ht="30" customHeight="1" x14ac:dyDescent="0.3">
      <c r="B92" s="5">
        <v>10</v>
      </c>
      <c r="C92" s="9">
        <f t="shared" si="105"/>
        <v>86406145.189999998</v>
      </c>
      <c r="D92" s="9">
        <f t="shared" si="105"/>
        <v>84023472.450000003</v>
      </c>
      <c r="E92" s="9">
        <f t="shared" si="105"/>
        <v>75165853.090000004</v>
      </c>
      <c r="F92" s="9">
        <f t="shared" si="105"/>
        <v>37646808.359999999</v>
      </c>
      <c r="G92" s="9">
        <f t="shared" si="105"/>
        <v>28133805</v>
      </c>
      <c r="H92" s="9">
        <f t="shared" si="105"/>
        <v>22098590</v>
      </c>
      <c r="J92" s="15">
        <f t="shared" si="106"/>
        <v>166</v>
      </c>
      <c r="K92" s="15">
        <f t="shared" si="106"/>
        <v>155</v>
      </c>
      <c r="L92" s="15">
        <f t="shared" si="106"/>
        <v>130</v>
      </c>
      <c r="M92" s="15">
        <f t="shared" si="106"/>
        <v>70</v>
      </c>
      <c r="N92" s="15">
        <f t="shared" si="106"/>
        <v>50</v>
      </c>
      <c r="O92" s="15">
        <f t="shared" si="106"/>
        <v>36</v>
      </c>
      <c r="Q92" s="17">
        <f t="shared" si="112"/>
        <v>520518.94692771084</v>
      </c>
      <c r="R92" s="17">
        <f t="shared" si="107"/>
        <v>542086.9190322581</v>
      </c>
      <c r="S92" s="17">
        <f t="shared" si="108"/>
        <v>578198.86992307694</v>
      </c>
      <c r="T92" s="17">
        <f t="shared" si="109"/>
        <v>537811.54799999995</v>
      </c>
      <c r="U92" s="17">
        <f t="shared" si="110"/>
        <v>562676.1</v>
      </c>
      <c r="V92" s="17">
        <f t="shared" si="111"/>
        <v>613849.72222222225</v>
      </c>
    </row>
    <row r="93" spans="2:23" ht="30" customHeight="1" x14ac:dyDescent="0.3">
      <c r="B93" s="5">
        <v>11</v>
      </c>
      <c r="C93" s="9">
        <f t="shared" si="105"/>
        <v>94805966.980000004</v>
      </c>
      <c r="D93" s="9">
        <f t="shared" si="105"/>
        <v>77818459.359999999</v>
      </c>
      <c r="E93" s="9">
        <f t="shared" si="105"/>
        <v>184024511.55000001</v>
      </c>
      <c r="F93" s="9">
        <f t="shared" si="105"/>
        <v>77224864.609999999</v>
      </c>
      <c r="G93" s="9">
        <f t="shared" si="105"/>
        <v>43793730.200000003</v>
      </c>
      <c r="H93" s="9">
        <f t="shared" si="105"/>
        <v>32190277.829999998</v>
      </c>
      <c r="J93" s="15">
        <f t="shared" si="106"/>
        <v>176</v>
      </c>
      <c r="K93" s="15">
        <f t="shared" si="106"/>
        <v>139</v>
      </c>
      <c r="L93" s="15">
        <f t="shared" si="106"/>
        <v>317</v>
      </c>
      <c r="M93" s="15">
        <f t="shared" si="106"/>
        <v>138</v>
      </c>
      <c r="N93" s="15">
        <f t="shared" si="106"/>
        <v>68</v>
      </c>
      <c r="O93" s="15">
        <f t="shared" si="106"/>
        <v>58</v>
      </c>
      <c r="Q93" s="17">
        <f t="shared" si="112"/>
        <v>538670.26693181822</v>
      </c>
      <c r="R93" s="17">
        <f t="shared" si="107"/>
        <v>559845.03136690648</v>
      </c>
      <c r="S93" s="17">
        <f t="shared" si="108"/>
        <v>580518.96388012625</v>
      </c>
      <c r="T93" s="17">
        <f t="shared" si="109"/>
        <v>559600.46818840574</v>
      </c>
      <c r="U93" s="17">
        <f t="shared" si="110"/>
        <v>644025.44411764713</v>
      </c>
      <c r="V93" s="17">
        <f t="shared" si="111"/>
        <v>555004.79017241381</v>
      </c>
    </row>
    <row r="94" spans="2:23" ht="30" customHeight="1" x14ac:dyDescent="0.3">
      <c r="B94" s="5">
        <v>12</v>
      </c>
      <c r="C94" s="9">
        <f t="shared" si="105"/>
        <v>155935730.46000001</v>
      </c>
      <c r="D94" s="9">
        <f t="shared" si="105"/>
        <v>116637210.23</v>
      </c>
      <c r="E94" s="9">
        <f t="shared" si="105"/>
        <v>808000</v>
      </c>
      <c r="F94" s="9">
        <f t="shared" si="105"/>
        <v>0</v>
      </c>
      <c r="G94" s="9">
        <f t="shared" si="105"/>
        <v>45927615</v>
      </c>
      <c r="H94" s="9">
        <f t="shared" si="105"/>
        <v>48976350</v>
      </c>
      <c r="J94" s="15">
        <f t="shared" si="106"/>
        <v>286</v>
      </c>
      <c r="K94" s="15">
        <f t="shared" si="106"/>
        <v>213</v>
      </c>
      <c r="L94" s="15">
        <f t="shared" si="106"/>
        <v>1</v>
      </c>
      <c r="M94" s="15">
        <f t="shared" si="106"/>
        <v>0</v>
      </c>
      <c r="N94" s="15">
        <f t="shared" si="106"/>
        <v>75</v>
      </c>
      <c r="O94" s="15">
        <f t="shared" si="106"/>
        <v>78</v>
      </c>
      <c r="Q94" s="17">
        <f t="shared" si="112"/>
        <v>545229.82678321679</v>
      </c>
      <c r="R94" s="17">
        <f t="shared" si="107"/>
        <v>547592.53629107983</v>
      </c>
      <c r="S94" s="17">
        <f t="shared" si="108"/>
        <v>808000</v>
      </c>
      <c r="T94" s="17">
        <f t="shared" si="109"/>
        <v>0</v>
      </c>
      <c r="U94" s="17">
        <f t="shared" si="110"/>
        <v>612368.19999999995</v>
      </c>
      <c r="V94" s="17">
        <f t="shared" si="111"/>
        <v>627901.92307692312</v>
      </c>
    </row>
    <row r="95" spans="2:23" ht="30" customHeight="1" thickBot="1" x14ac:dyDescent="0.35">
      <c r="B95" s="46" t="s">
        <v>10</v>
      </c>
      <c r="C95" s="47">
        <f t="shared" ref="C95:H95" si="113">SUM(C83:C94)</f>
        <v>904266523.06999993</v>
      </c>
      <c r="D95" s="47">
        <f t="shared" si="113"/>
        <v>835902566.03000009</v>
      </c>
      <c r="E95" s="47">
        <f t="shared" si="113"/>
        <v>851364029.32000017</v>
      </c>
      <c r="F95" s="47">
        <f t="shared" si="113"/>
        <v>479382974.10000002</v>
      </c>
      <c r="G95" s="47">
        <f t="shared" si="113"/>
        <v>297544239.54000002</v>
      </c>
      <c r="H95" s="47">
        <f t="shared" si="113"/>
        <v>263680476.88</v>
      </c>
      <c r="I95" s="48"/>
      <c r="J95" s="49">
        <f t="shared" ref="J95:O95" si="114">SUM(J83:J94)</f>
        <v>1715</v>
      </c>
      <c r="K95" s="49">
        <f t="shared" si="114"/>
        <v>1520</v>
      </c>
      <c r="L95" s="49">
        <f t="shared" si="114"/>
        <v>1467</v>
      </c>
      <c r="M95" s="49">
        <f t="shared" si="114"/>
        <v>811</v>
      </c>
      <c r="N95" s="49">
        <f t="shared" si="114"/>
        <v>496</v>
      </c>
      <c r="O95" s="49">
        <f t="shared" si="114"/>
        <v>433</v>
      </c>
      <c r="P95" s="48"/>
      <c r="Q95" s="94">
        <f t="shared" ref="Q95" si="115">IFERROR(C95/J95,0)</f>
        <v>527269.10966180754</v>
      </c>
      <c r="R95" s="94">
        <f t="shared" ref="R95" si="116">IFERROR(D95/K95,0)</f>
        <v>549935.89870394743</v>
      </c>
      <c r="S95" s="94">
        <f t="shared" ref="S95" si="117">IFERROR(E95/L95,0)</f>
        <v>580343.57826857548</v>
      </c>
      <c r="T95" s="94">
        <f t="shared" ref="T95" si="118">IFERROR(F95/M95,0)</f>
        <v>591101.07780517882</v>
      </c>
      <c r="U95" s="94">
        <f t="shared" ref="U95" si="119">IFERROR(G95/N95,0)</f>
        <v>599887.57971774193</v>
      </c>
      <c r="V95" s="94">
        <f t="shared" ref="V95" si="120">IFERROR(H95/O95,0)</f>
        <v>608961.840369515</v>
      </c>
      <c r="W95" s="48"/>
    </row>
    <row r="96" spans="2:23" s="92" customFormat="1" ht="30" customHeight="1" thickTop="1" x14ac:dyDescent="0.3">
      <c r="B96" s="90" t="s">
        <v>42</v>
      </c>
      <c r="C96" s="90" t="s">
        <v>41</v>
      </c>
      <c r="D96" s="90">
        <f>D95/C95-1</f>
        <v>-7.5601556947948345E-2</v>
      </c>
      <c r="E96" s="90">
        <f t="shared" ref="E96" si="121">E95/D95-1</f>
        <v>1.8496729066680651E-2</v>
      </c>
      <c r="F96" s="90">
        <f t="shared" ref="F96" si="122">F95/E95-1</f>
        <v>-0.43692362186961098</v>
      </c>
      <c r="G96" s="90">
        <f t="shared" ref="G96" si="123">G95/F95-1</f>
        <v>-0.37931829953157281</v>
      </c>
      <c r="H96" s="90">
        <f t="shared" ref="H96" si="124">H95/G95-1</f>
        <v>-0.113810849480242</v>
      </c>
      <c r="I96" s="90"/>
      <c r="J96" s="90" t="s">
        <v>41</v>
      </c>
      <c r="K96" s="90">
        <f t="shared" ref="K96" si="125">K95/J95-1</f>
        <v>-0.11370262390670549</v>
      </c>
      <c r="L96" s="90">
        <f t="shared" ref="L96" si="126">L95/K95-1</f>
        <v>-3.4868421052631549E-2</v>
      </c>
      <c r="M96" s="90">
        <f t="shared" ref="M96" si="127">M95/L95-1</f>
        <v>-0.44717109747784589</v>
      </c>
      <c r="N96" s="90">
        <f t="shared" ref="N96" si="128">N95/M95-1</f>
        <v>-0.38840937114673246</v>
      </c>
      <c r="O96" s="90">
        <f t="shared" ref="O96" si="129">O95/N95-1</f>
        <v>-0.12701612903225812</v>
      </c>
      <c r="P96" s="90"/>
      <c r="Q96" s="90" t="s">
        <v>41</v>
      </c>
      <c r="R96" s="90">
        <f t="shared" ref="R96" si="130">R95/Q95-1</f>
        <v>4.2989032785702985E-2</v>
      </c>
      <c r="S96" s="90">
        <f t="shared" ref="S96" si="131">S95/R95-1</f>
        <v>5.5293134411284806E-2</v>
      </c>
      <c r="T96" s="90">
        <f t="shared" ref="T96" si="132">T95/S95-1</f>
        <v>1.8536432450407592E-2</v>
      </c>
      <c r="U96" s="90">
        <f t="shared" ref="U96" si="133">U95/T95-1</f>
        <v>1.4864635241722768E-2</v>
      </c>
      <c r="V96" s="90">
        <f t="shared" ref="V96" si="134">V95/U95-1</f>
        <v>1.5126601981062304E-2</v>
      </c>
      <c r="W96" s="90"/>
    </row>
  </sheetData>
  <mergeCells count="15">
    <mergeCell ref="Q9:V9"/>
    <mergeCell ref="Q24:V24"/>
    <mergeCell ref="Q43:V43"/>
    <mergeCell ref="Q62:V62"/>
    <mergeCell ref="Q81:V81"/>
    <mergeCell ref="C81:H81"/>
    <mergeCell ref="J81:O81"/>
    <mergeCell ref="C9:H9"/>
    <mergeCell ref="J9:O9"/>
    <mergeCell ref="C24:H24"/>
    <mergeCell ref="J24:O24"/>
    <mergeCell ref="C43:H43"/>
    <mergeCell ref="J43:O43"/>
    <mergeCell ref="C62:H62"/>
    <mergeCell ref="J62:O62"/>
  </mergeCells>
  <conditionalFormatting sqref="C1:O95 C97:O1048576">
    <cfRule type="cellIs" dxfId="11" priority="12" operator="lessThan">
      <formula>0</formula>
    </cfRule>
  </conditionalFormatting>
  <conditionalFormatting sqref="Q9:V16">
    <cfRule type="cellIs" dxfId="10" priority="11" operator="lessThan">
      <formula>0</formula>
    </cfRule>
  </conditionalFormatting>
  <conditionalFormatting sqref="Q24:V38">
    <cfRule type="cellIs" dxfId="9" priority="10" operator="lessThan">
      <formula>0</formula>
    </cfRule>
  </conditionalFormatting>
  <conditionalFormatting sqref="Q39:V39">
    <cfRule type="cellIs" dxfId="8" priority="9" operator="lessThan">
      <formula>0</formula>
    </cfRule>
  </conditionalFormatting>
  <conditionalFormatting sqref="Q43:V57 Q58">
    <cfRule type="cellIs" dxfId="7" priority="8" operator="lessThan">
      <formula>0</formula>
    </cfRule>
  </conditionalFormatting>
  <conditionalFormatting sqref="R58:V58">
    <cfRule type="cellIs" dxfId="6" priority="7" operator="lessThan">
      <formula>0</formula>
    </cfRule>
  </conditionalFormatting>
  <conditionalFormatting sqref="Q62:V76 Q77">
    <cfRule type="cellIs" dxfId="5" priority="6" operator="lessThan">
      <formula>0</formula>
    </cfRule>
  </conditionalFormatting>
  <conditionalFormatting sqref="R77:V77">
    <cfRule type="cellIs" dxfId="4" priority="5" operator="lessThan">
      <formula>0</formula>
    </cfRule>
  </conditionalFormatting>
  <conditionalFormatting sqref="Q81:V95">
    <cfRule type="cellIs" dxfId="3" priority="4" operator="lessThan">
      <formula>0</formula>
    </cfRule>
  </conditionalFormatting>
  <conditionalFormatting sqref="C96:O96">
    <cfRule type="cellIs" dxfId="2" priority="3" operator="lessThan">
      <formula>0</formula>
    </cfRule>
  </conditionalFormatting>
  <conditionalFormatting sqref="Q96">
    <cfRule type="cellIs" dxfId="1" priority="2" operator="lessThan">
      <formula>0</formula>
    </cfRule>
  </conditionalFormatting>
  <conditionalFormatting sqref="R96:V96">
    <cfRule type="cellIs" dxfId="0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scale="45" fitToHeight="0" orientation="landscape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displayEmptyCellsAs="gap" markers="1" high="1" low="1" negative="1" xr2:uid="{845E4A2F-2B19-4C72-952C-9191260583C1}">
          <x14:colorSeries theme="9" tint="-0.499984740745262"/>
          <x14:colorNegative theme="5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Reporte!C96:H96</xm:f>
              <xm:sqref>I96</xm:sqref>
            </x14:sparkline>
          </x14:sparklines>
        </x14:sparklineGroup>
        <x14:sparklineGroup manualMax="0" manualMin="0" displayEmptyCellsAs="gap" markers="1" high="1" low="1" xr2:uid="{B8E85405-F7D2-4B0C-95EE-D52BFA513CA9}">
          <x14:colorSeries theme="9" tint="-0.499984740745262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Reporte!J96:O96</xm:f>
              <xm:sqref>P96</xm:sqref>
            </x14:sparkline>
          </x14:sparklines>
        </x14:sparklineGroup>
        <x14:sparklineGroup manualMax="0" manualMin="0" displayEmptyCellsAs="gap" markers="1" high="1" low="1" xr2:uid="{3AFB26D3-AF6C-4927-88AD-6558DF36940A}">
          <x14:colorSeries theme="9" tint="-0.499984740745262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Reporte!Q96:V96</xm:f>
              <xm:sqref>W96</xm:sqref>
            </x14:sparkline>
          </x14:sparklines>
        </x14:sparklineGroup>
        <x14:sparklineGroup manualMax="0" manualMin="0" displayEmptyCellsAs="gap" markers="1" high="1" low="1" xr2:uid="{104E6CDB-CA81-468A-8D0B-D0D3B5429125}">
          <x14:colorSeries theme="4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Reporte!Q83:V83</xm:f>
              <xm:sqref>W83</xm:sqref>
            </x14:sparkline>
            <x14:sparkline>
              <xm:f>Reporte!Q84:V84</xm:f>
              <xm:sqref>W84</xm:sqref>
            </x14:sparkline>
            <x14:sparkline>
              <xm:f>Reporte!Q85:V85</xm:f>
              <xm:sqref>W85</xm:sqref>
            </x14:sparkline>
            <x14:sparkline>
              <xm:f>Reporte!Q86:V86</xm:f>
              <xm:sqref>W86</xm:sqref>
            </x14:sparkline>
            <x14:sparkline>
              <xm:f>Reporte!Q87:V87</xm:f>
              <xm:sqref>W87</xm:sqref>
            </x14:sparkline>
            <x14:sparkline>
              <xm:f>Reporte!Q88:V88</xm:f>
              <xm:sqref>W88</xm:sqref>
            </x14:sparkline>
            <x14:sparkline>
              <xm:f>Reporte!Q89:V89</xm:f>
              <xm:sqref>W89</xm:sqref>
            </x14:sparkline>
            <x14:sparkline>
              <xm:f>Reporte!Q90:V90</xm:f>
              <xm:sqref>W90</xm:sqref>
            </x14:sparkline>
            <x14:sparkline>
              <xm:f>Reporte!Q91:V91</xm:f>
              <xm:sqref>W91</xm:sqref>
            </x14:sparkline>
            <x14:sparkline>
              <xm:f>Reporte!Q92:V92</xm:f>
              <xm:sqref>W92</xm:sqref>
            </x14:sparkline>
            <x14:sparkline>
              <xm:f>Reporte!Q93:V93</xm:f>
              <xm:sqref>W93</xm:sqref>
            </x14:sparkline>
            <x14:sparkline>
              <xm:f>Reporte!Q94:V94</xm:f>
              <xm:sqref>W94</xm:sqref>
            </x14:sparkline>
            <x14:sparkline>
              <xm:f>Reporte!Q95:V95</xm:f>
              <xm:sqref>W95</xm:sqref>
            </x14:sparkline>
          </x14:sparklines>
        </x14:sparklineGroup>
        <x14:sparklineGroup manualMax="0" manualMin="0" displayEmptyCellsAs="gap" markers="1" high="1" low="1" xr2:uid="{E0BA76E6-B134-4AB2-862D-E5C359E90F58}">
          <x14:colorSeries theme="9" tint="-0.499984740745262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Reporte!Q64:V64</xm:f>
              <xm:sqref>W64</xm:sqref>
            </x14:sparkline>
            <x14:sparkline>
              <xm:f>Reporte!Q65:V65</xm:f>
              <xm:sqref>W65</xm:sqref>
            </x14:sparkline>
            <x14:sparkline>
              <xm:f>Reporte!Q66:V66</xm:f>
              <xm:sqref>W66</xm:sqref>
            </x14:sparkline>
            <x14:sparkline>
              <xm:f>Reporte!Q67:V67</xm:f>
              <xm:sqref>W67</xm:sqref>
            </x14:sparkline>
            <x14:sparkline>
              <xm:f>Reporte!Q68:V68</xm:f>
              <xm:sqref>W68</xm:sqref>
            </x14:sparkline>
            <x14:sparkline>
              <xm:f>Reporte!Q69:V69</xm:f>
              <xm:sqref>W69</xm:sqref>
            </x14:sparkline>
            <x14:sparkline>
              <xm:f>Reporte!Q70:V70</xm:f>
              <xm:sqref>W70</xm:sqref>
            </x14:sparkline>
            <x14:sparkline>
              <xm:f>Reporte!Q71:V71</xm:f>
              <xm:sqref>W71</xm:sqref>
            </x14:sparkline>
            <x14:sparkline>
              <xm:f>Reporte!Q72:V72</xm:f>
              <xm:sqref>W72</xm:sqref>
            </x14:sparkline>
            <x14:sparkline>
              <xm:f>Reporte!Q73:V73</xm:f>
              <xm:sqref>W73</xm:sqref>
            </x14:sparkline>
            <x14:sparkline>
              <xm:f>Reporte!Q74:V74</xm:f>
              <xm:sqref>W74</xm:sqref>
            </x14:sparkline>
            <x14:sparkline>
              <xm:f>Reporte!Q75:V75</xm:f>
              <xm:sqref>W75</xm:sqref>
            </x14:sparkline>
            <x14:sparkline>
              <xm:f>Reporte!Q76:V76</xm:f>
              <xm:sqref>W76</xm:sqref>
            </x14:sparkline>
            <x14:sparkline>
              <xm:f>Reporte!Q77:V77</xm:f>
              <xm:sqref>W77</xm:sqref>
            </x14:sparkline>
          </x14:sparklines>
        </x14:sparklineGroup>
        <x14:sparklineGroup manualMax="0" manualMin="0" displayEmptyCellsAs="gap" markers="1" high="1" low="1" xr2:uid="{BE368177-96E5-4DB9-8865-BE762C48C168}">
          <x14:colorSeries theme="6" tint="-0.499984740745262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Reporte!Q45:V45</xm:f>
              <xm:sqref>W45</xm:sqref>
            </x14:sparkline>
            <x14:sparkline>
              <xm:f>Reporte!Q46:V46</xm:f>
              <xm:sqref>W46</xm:sqref>
            </x14:sparkline>
            <x14:sparkline>
              <xm:f>Reporte!Q47:V47</xm:f>
              <xm:sqref>W47</xm:sqref>
            </x14:sparkline>
            <x14:sparkline>
              <xm:f>Reporte!Q48:V48</xm:f>
              <xm:sqref>W48</xm:sqref>
            </x14:sparkline>
            <x14:sparkline>
              <xm:f>Reporte!Q49:V49</xm:f>
              <xm:sqref>W49</xm:sqref>
            </x14:sparkline>
            <x14:sparkline>
              <xm:f>Reporte!Q50:V50</xm:f>
              <xm:sqref>W50</xm:sqref>
            </x14:sparkline>
            <x14:sparkline>
              <xm:f>Reporte!Q51:V51</xm:f>
              <xm:sqref>W51</xm:sqref>
            </x14:sparkline>
            <x14:sparkline>
              <xm:f>Reporte!Q52:V52</xm:f>
              <xm:sqref>W52</xm:sqref>
            </x14:sparkline>
            <x14:sparkline>
              <xm:f>Reporte!Q53:V53</xm:f>
              <xm:sqref>W53</xm:sqref>
            </x14:sparkline>
            <x14:sparkline>
              <xm:f>Reporte!Q54:V54</xm:f>
              <xm:sqref>W54</xm:sqref>
            </x14:sparkline>
            <x14:sparkline>
              <xm:f>Reporte!Q55:V55</xm:f>
              <xm:sqref>W55</xm:sqref>
            </x14:sparkline>
            <x14:sparkline>
              <xm:f>Reporte!Q56:V56</xm:f>
              <xm:sqref>W56</xm:sqref>
            </x14:sparkline>
            <x14:sparkline>
              <xm:f>Reporte!Q57:V57</xm:f>
              <xm:sqref>W57</xm:sqref>
            </x14:sparkline>
            <x14:sparkline>
              <xm:f>Reporte!Q58:V58</xm:f>
              <xm:sqref>W58</xm:sqref>
            </x14:sparkline>
          </x14:sparklines>
        </x14:sparklineGroup>
        <x14:sparklineGroup manualMax="0" manualMin="0" displayEmptyCellsAs="gap" markers="1" high="1" low="1" xr2:uid="{E8FB3085-979D-4C03-9D1C-5AB9979E6992}">
          <x14:colorSeries theme="7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Reporte!Q26:V26</xm:f>
              <xm:sqref>W26</xm:sqref>
            </x14:sparkline>
            <x14:sparkline>
              <xm:f>Reporte!Q27:V27</xm:f>
              <xm:sqref>W27</xm:sqref>
            </x14:sparkline>
            <x14:sparkline>
              <xm:f>Reporte!Q28:V28</xm:f>
              <xm:sqref>W28</xm:sqref>
            </x14:sparkline>
            <x14:sparkline>
              <xm:f>Reporte!Q29:V29</xm:f>
              <xm:sqref>W29</xm:sqref>
            </x14:sparkline>
            <x14:sparkline>
              <xm:f>Reporte!Q30:V30</xm:f>
              <xm:sqref>W30</xm:sqref>
            </x14:sparkline>
            <x14:sparkline>
              <xm:f>Reporte!Q31:V31</xm:f>
              <xm:sqref>W31</xm:sqref>
            </x14:sparkline>
            <x14:sparkline>
              <xm:f>Reporte!Q32:V32</xm:f>
              <xm:sqref>W32</xm:sqref>
            </x14:sparkline>
            <x14:sparkline>
              <xm:f>Reporte!Q33:V33</xm:f>
              <xm:sqref>W33</xm:sqref>
            </x14:sparkline>
            <x14:sparkline>
              <xm:f>Reporte!Q34:V34</xm:f>
              <xm:sqref>W34</xm:sqref>
            </x14:sparkline>
            <x14:sparkline>
              <xm:f>Reporte!Q35:V35</xm:f>
              <xm:sqref>W35</xm:sqref>
            </x14:sparkline>
            <x14:sparkline>
              <xm:f>Reporte!Q36:V36</xm:f>
              <xm:sqref>W36</xm:sqref>
            </x14:sparkline>
            <x14:sparkline>
              <xm:f>Reporte!Q37:V37</xm:f>
              <xm:sqref>W37</xm:sqref>
            </x14:sparkline>
            <x14:sparkline>
              <xm:f>Reporte!Q38:V38</xm:f>
              <xm:sqref>W38</xm:sqref>
            </x14:sparkline>
            <x14:sparkline>
              <xm:f>Reporte!Q39:V39</xm:f>
              <xm:sqref>W39</xm:sqref>
            </x14:sparkline>
          </x14:sparklines>
        </x14:sparklineGroup>
        <x14:sparklineGroup manualMax="0" manualMin="0" type="column" displayEmptyCellsAs="gap" high="1" low="1" xr2:uid="{6FBAB4AB-924E-48D1-AC32-9BA6C9409F0F}">
          <x14:colorSeries theme="7"/>
          <x14:colorNegative rgb="FFD00000"/>
          <x14:colorAxis rgb="FF000000"/>
          <x14:colorMarkers rgb="FFD00000"/>
          <x14:colorFirst rgb="FFD00000"/>
          <x14:colorLast rgb="FFD00000"/>
          <x14:colorHigh theme="6"/>
          <x14:colorLow theme="5"/>
          <x14:sparklines>
            <x14:sparkline>
              <xm:f>Reporte!Q11:V11</xm:f>
              <xm:sqref>W11</xm:sqref>
            </x14:sparkline>
            <x14:sparkline>
              <xm:f>Reporte!Q12:V12</xm:f>
              <xm:sqref>W12</xm:sqref>
            </x14:sparkline>
            <x14:sparkline>
              <xm:f>Reporte!Q13:V13</xm:f>
              <xm:sqref>W13</xm:sqref>
            </x14:sparkline>
            <x14:sparkline>
              <xm:f>Reporte!Q14:V14</xm:f>
              <xm:sqref>W14</xm:sqref>
            </x14:sparkline>
            <x14:sparkline>
              <xm:f>Reporte!Q15:V15</xm:f>
              <xm:sqref>W15</xm:sqref>
            </x14:sparkline>
            <x14:sparkline>
              <xm:f>Reporte!Q16:V16</xm:f>
              <xm:sqref>W16</xm:sqref>
            </x14:sparkline>
          </x14:sparklines>
        </x14:sparklineGroup>
        <x14:sparklineGroup manualMax="0" manualMin="0" displayEmptyCellsAs="gap" markers="1" high="1" low="1" negative="1" xr2:uid="{00000000-0003-0000-0100-000009000000}">
          <x14:colorSeries theme="4"/>
          <x14:colorNegative theme="5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Reporte!C83:H83</xm:f>
              <xm:sqref>I83</xm:sqref>
            </x14:sparkline>
            <x14:sparkline>
              <xm:f>Reporte!C84:H84</xm:f>
              <xm:sqref>I84</xm:sqref>
            </x14:sparkline>
            <x14:sparkline>
              <xm:f>Reporte!C85:H85</xm:f>
              <xm:sqref>I85</xm:sqref>
            </x14:sparkline>
            <x14:sparkline>
              <xm:f>Reporte!C86:H86</xm:f>
              <xm:sqref>I86</xm:sqref>
            </x14:sparkline>
            <x14:sparkline>
              <xm:f>Reporte!C87:H87</xm:f>
              <xm:sqref>I87</xm:sqref>
            </x14:sparkline>
            <x14:sparkline>
              <xm:f>Reporte!C88:H88</xm:f>
              <xm:sqref>I88</xm:sqref>
            </x14:sparkline>
            <x14:sparkline>
              <xm:f>Reporte!C89:H89</xm:f>
              <xm:sqref>I89</xm:sqref>
            </x14:sparkline>
            <x14:sparkline>
              <xm:f>Reporte!C90:H90</xm:f>
              <xm:sqref>I90</xm:sqref>
            </x14:sparkline>
            <x14:sparkline>
              <xm:f>Reporte!C91:H91</xm:f>
              <xm:sqref>I91</xm:sqref>
            </x14:sparkline>
            <x14:sparkline>
              <xm:f>Reporte!C92:H92</xm:f>
              <xm:sqref>I92</xm:sqref>
            </x14:sparkline>
            <x14:sparkline>
              <xm:f>Reporte!C93:H93</xm:f>
              <xm:sqref>I93</xm:sqref>
            </x14:sparkline>
            <x14:sparkline>
              <xm:f>Reporte!C94:H94</xm:f>
              <xm:sqref>I94</xm:sqref>
            </x14:sparkline>
            <x14:sparkline>
              <xm:f>Reporte!C95:H95</xm:f>
              <xm:sqref>I95</xm:sqref>
            </x14:sparkline>
          </x14:sparklines>
        </x14:sparklineGroup>
        <x14:sparklineGroup manualMax="0" manualMin="0" displayEmptyCellsAs="gap" markers="1" high="1" low="1" xr2:uid="{00000000-0003-0000-0100-000008000000}">
          <x14:colorSeries theme="4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Reporte!J83:O83</xm:f>
              <xm:sqref>P83</xm:sqref>
            </x14:sparkline>
            <x14:sparkline>
              <xm:f>Reporte!J84:O84</xm:f>
              <xm:sqref>P84</xm:sqref>
            </x14:sparkline>
            <x14:sparkline>
              <xm:f>Reporte!J85:O85</xm:f>
              <xm:sqref>P85</xm:sqref>
            </x14:sparkline>
            <x14:sparkline>
              <xm:f>Reporte!J86:O86</xm:f>
              <xm:sqref>P86</xm:sqref>
            </x14:sparkline>
            <x14:sparkline>
              <xm:f>Reporte!J87:O87</xm:f>
              <xm:sqref>P87</xm:sqref>
            </x14:sparkline>
            <x14:sparkline>
              <xm:f>Reporte!J88:O88</xm:f>
              <xm:sqref>P88</xm:sqref>
            </x14:sparkline>
            <x14:sparkline>
              <xm:f>Reporte!J89:O89</xm:f>
              <xm:sqref>P89</xm:sqref>
            </x14:sparkline>
            <x14:sparkline>
              <xm:f>Reporte!J90:O90</xm:f>
              <xm:sqref>P90</xm:sqref>
            </x14:sparkline>
            <x14:sparkline>
              <xm:f>Reporte!J91:O91</xm:f>
              <xm:sqref>P91</xm:sqref>
            </x14:sparkline>
            <x14:sparkline>
              <xm:f>Reporte!J92:O92</xm:f>
              <xm:sqref>P92</xm:sqref>
            </x14:sparkline>
            <x14:sparkline>
              <xm:f>Reporte!J93:O93</xm:f>
              <xm:sqref>P93</xm:sqref>
            </x14:sparkline>
            <x14:sparkline>
              <xm:f>Reporte!J94:O94</xm:f>
              <xm:sqref>P94</xm:sqref>
            </x14:sparkline>
            <x14:sparkline>
              <xm:f>Reporte!J95:O95</xm:f>
              <xm:sqref>P95</xm:sqref>
            </x14:sparkline>
          </x14:sparklines>
        </x14:sparklineGroup>
        <x14:sparklineGroup manualMax="0" manualMin="0" displayEmptyCellsAs="gap" markers="1" high="1" low="1" xr2:uid="{00000000-0003-0000-0100-000007000000}">
          <x14:colorSeries theme="9" tint="-0.499984740745262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Reporte!J64:O64</xm:f>
              <xm:sqref>P64</xm:sqref>
            </x14:sparkline>
            <x14:sparkline>
              <xm:f>Reporte!J65:O65</xm:f>
              <xm:sqref>P65</xm:sqref>
            </x14:sparkline>
            <x14:sparkline>
              <xm:f>Reporte!J66:O66</xm:f>
              <xm:sqref>P66</xm:sqref>
            </x14:sparkline>
            <x14:sparkline>
              <xm:f>Reporte!J67:O67</xm:f>
              <xm:sqref>P67</xm:sqref>
            </x14:sparkline>
            <x14:sparkline>
              <xm:f>Reporte!J68:O68</xm:f>
              <xm:sqref>P68</xm:sqref>
            </x14:sparkline>
            <x14:sparkline>
              <xm:f>Reporte!J69:O69</xm:f>
              <xm:sqref>P69</xm:sqref>
            </x14:sparkline>
            <x14:sparkline>
              <xm:f>Reporte!J70:O70</xm:f>
              <xm:sqref>P70</xm:sqref>
            </x14:sparkline>
            <x14:sparkline>
              <xm:f>Reporte!J71:O71</xm:f>
              <xm:sqref>P71</xm:sqref>
            </x14:sparkline>
            <x14:sparkline>
              <xm:f>Reporte!J72:O72</xm:f>
              <xm:sqref>P72</xm:sqref>
            </x14:sparkline>
            <x14:sparkline>
              <xm:f>Reporte!J73:O73</xm:f>
              <xm:sqref>P73</xm:sqref>
            </x14:sparkline>
            <x14:sparkline>
              <xm:f>Reporte!J74:O74</xm:f>
              <xm:sqref>P74</xm:sqref>
            </x14:sparkline>
            <x14:sparkline>
              <xm:f>Reporte!J75:O75</xm:f>
              <xm:sqref>P75</xm:sqref>
            </x14:sparkline>
            <x14:sparkline>
              <xm:f>Reporte!J76:O76</xm:f>
              <xm:sqref>P76</xm:sqref>
            </x14:sparkline>
            <x14:sparkline>
              <xm:f>Reporte!J77:O77</xm:f>
              <xm:sqref>P77</xm:sqref>
            </x14:sparkline>
          </x14:sparklines>
        </x14:sparklineGroup>
        <x14:sparklineGroup manualMax="0" manualMin="0" displayEmptyCellsAs="gap" markers="1" high="1" low="1" negative="1" xr2:uid="{00000000-0003-0000-0100-000006000000}">
          <x14:colorSeries theme="9" tint="-0.499984740745262"/>
          <x14:colorNegative theme="5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Reporte!C64:H64</xm:f>
              <xm:sqref>I64</xm:sqref>
            </x14:sparkline>
            <x14:sparkline>
              <xm:f>Reporte!C65:H65</xm:f>
              <xm:sqref>I65</xm:sqref>
            </x14:sparkline>
            <x14:sparkline>
              <xm:f>Reporte!C66:H66</xm:f>
              <xm:sqref>I66</xm:sqref>
            </x14:sparkline>
            <x14:sparkline>
              <xm:f>Reporte!C67:H67</xm:f>
              <xm:sqref>I67</xm:sqref>
            </x14:sparkline>
            <x14:sparkline>
              <xm:f>Reporte!C68:H68</xm:f>
              <xm:sqref>I68</xm:sqref>
            </x14:sparkline>
            <x14:sparkline>
              <xm:f>Reporte!C69:H69</xm:f>
              <xm:sqref>I69</xm:sqref>
            </x14:sparkline>
            <x14:sparkline>
              <xm:f>Reporte!C70:H70</xm:f>
              <xm:sqref>I70</xm:sqref>
            </x14:sparkline>
            <x14:sparkline>
              <xm:f>Reporte!C71:H71</xm:f>
              <xm:sqref>I71</xm:sqref>
            </x14:sparkline>
            <x14:sparkline>
              <xm:f>Reporte!C72:H72</xm:f>
              <xm:sqref>I72</xm:sqref>
            </x14:sparkline>
            <x14:sparkline>
              <xm:f>Reporte!C73:H73</xm:f>
              <xm:sqref>I73</xm:sqref>
            </x14:sparkline>
            <x14:sparkline>
              <xm:f>Reporte!C74:H74</xm:f>
              <xm:sqref>I74</xm:sqref>
            </x14:sparkline>
            <x14:sparkline>
              <xm:f>Reporte!C75:H75</xm:f>
              <xm:sqref>I75</xm:sqref>
            </x14:sparkline>
            <x14:sparkline>
              <xm:f>Reporte!C76:H76</xm:f>
              <xm:sqref>I76</xm:sqref>
            </x14:sparkline>
            <x14:sparkline>
              <xm:f>Reporte!C77:H77</xm:f>
              <xm:sqref>I77</xm:sqref>
            </x14:sparkline>
          </x14:sparklines>
        </x14:sparklineGroup>
        <x14:sparklineGroup manualMax="0" manualMin="0" displayEmptyCellsAs="gap" markers="1" high="1" low="1" negative="1" xr2:uid="{00000000-0003-0000-0100-000005000000}">
          <x14:colorSeries theme="6" tint="-0.499984740745262"/>
          <x14:colorNegative theme="5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Reporte!C45:H45</xm:f>
              <xm:sqref>I45</xm:sqref>
            </x14:sparkline>
            <x14:sparkline>
              <xm:f>Reporte!C46:H46</xm:f>
              <xm:sqref>I46</xm:sqref>
            </x14:sparkline>
            <x14:sparkline>
              <xm:f>Reporte!C47:H47</xm:f>
              <xm:sqref>I47</xm:sqref>
            </x14:sparkline>
            <x14:sparkline>
              <xm:f>Reporte!C48:H48</xm:f>
              <xm:sqref>I48</xm:sqref>
            </x14:sparkline>
            <x14:sparkline>
              <xm:f>Reporte!C49:H49</xm:f>
              <xm:sqref>I49</xm:sqref>
            </x14:sparkline>
            <x14:sparkline>
              <xm:f>Reporte!C50:H50</xm:f>
              <xm:sqref>I50</xm:sqref>
            </x14:sparkline>
            <x14:sparkline>
              <xm:f>Reporte!C51:H51</xm:f>
              <xm:sqref>I51</xm:sqref>
            </x14:sparkline>
            <x14:sparkline>
              <xm:f>Reporte!C52:H52</xm:f>
              <xm:sqref>I52</xm:sqref>
            </x14:sparkline>
            <x14:sparkline>
              <xm:f>Reporte!C53:H53</xm:f>
              <xm:sqref>I53</xm:sqref>
            </x14:sparkline>
            <x14:sparkline>
              <xm:f>Reporte!C54:H54</xm:f>
              <xm:sqref>I54</xm:sqref>
            </x14:sparkline>
            <x14:sparkline>
              <xm:f>Reporte!C55:H55</xm:f>
              <xm:sqref>I55</xm:sqref>
            </x14:sparkline>
            <x14:sparkline>
              <xm:f>Reporte!C56:H56</xm:f>
              <xm:sqref>I56</xm:sqref>
            </x14:sparkline>
            <x14:sparkline>
              <xm:f>Reporte!C57:H57</xm:f>
              <xm:sqref>I57</xm:sqref>
            </x14:sparkline>
            <x14:sparkline>
              <xm:f>Reporte!C58:H58</xm:f>
              <xm:sqref>I58</xm:sqref>
            </x14:sparkline>
          </x14:sparklines>
        </x14:sparklineGroup>
        <x14:sparklineGroup manualMax="0" manualMin="0" displayEmptyCellsAs="gap" markers="1" high="1" low="1" xr2:uid="{00000000-0003-0000-0100-000004000000}">
          <x14:colorSeries theme="6" tint="-0.499984740745262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Reporte!J45:O45</xm:f>
              <xm:sqref>P45</xm:sqref>
            </x14:sparkline>
            <x14:sparkline>
              <xm:f>Reporte!J46:O46</xm:f>
              <xm:sqref>P46</xm:sqref>
            </x14:sparkline>
            <x14:sparkline>
              <xm:f>Reporte!J47:O47</xm:f>
              <xm:sqref>P47</xm:sqref>
            </x14:sparkline>
            <x14:sparkline>
              <xm:f>Reporte!J48:O48</xm:f>
              <xm:sqref>P48</xm:sqref>
            </x14:sparkline>
            <x14:sparkline>
              <xm:f>Reporte!J49:O49</xm:f>
              <xm:sqref>P49</xm:sqref>
            </x14:sparkline>
            <x14:sparkline>
              <xm:f>Reporte!J50:O50</xm:f>
              <xm:sqref>P50</xm:sqref>
            </x14:sparkline>
            <x14:sparkline>
              <xm:f>Reporte!J51:O51</xm:f>
              <xm:sqref>P51</xm:sqref>
            </x14:sparkline>
            <x14:sparkline>
              <xm:f>Reporte!J52:O52</xm:f>
              <xm:sqref>P52</xm:sqref>
            </x14:sparkline>
            <x14:sparkline>
              <xm:f>Reporte!J53:O53</xm:f>
              <xm:sqref>P53</xm:sqref>
            </x14:sparkline>
            <x14:sparkline>
              <xm:f>Reporte!J54:O54</xm:f>
              <xm:sqref>P54</xm:sqref>
            </x14:sparkline>
            <x14:sparkline>
              <xm:f>Reporte!J55:O55</xm:f>
              <xm:sqref>P55</xm:sqref>
            </x14:sparkline>
            <x14:sparkline>
              <xm:f>Reporte!J56:O56</xm:f>
              <xm:sqref>P56</xm:sqref>
            </x14:sparkline>
            <x14:sparkline>
              <xm:f>Reporte!J57:O57</xm:f>
              <xm:sqref>P57</xm:sqref>
            </x14:sparkline>
            <x14:sparkline>
              <xm:f>Reporte!J58:O58</xm:f>
              <xm:sqref>P58</xm:sqref>
            </x14:sparkline>
          </x14:sparklines>
        </x14:sparklineGroup>
        <x14:sparklineGroup manualMax="0" manualMin="0" displayEmptyCellsAs="gap" markers="1" high="1" low="1" xr2:uid="{00000000-0003-0000-0100-000003000000}">
          <x14:colorSeries theme="7"/>
          <x14:colorNegative rgb="FFD00000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Reporte!J26:O26</xm:f>
              <xm:sqref>P26</xm:sqref>
            </x14:sparkline>
            <x14:sparkline>
              <xm:f>Reporte!J27:O27</xm:f>
              <xm:sqref>P27</xm:sqref>
            </x14:sparkline>
            <x14:sparkline>
              <xm:f>Reporte!J28:O28</xm:f>
              <xm:sqref>P28</xm:sqref>
            </x14:sparkline>
            <x14:sparkline>
              <xm:f>Reporte!J29:O29</xm:f>
              <xm:sqref>P29</xm:sqref>
            </x14:sparkline>
            <x14:sparkline>
              <xm:f>Reporte!J30:O30</xm:f>
              <xm:sqref>P30</xm:sqref>
            </x14:sparkline>
            <x14:sparkline>
              <xm:f>Reporte!J31:O31</xm:f>
              <xm:sqref>P31</xm:sqref>
            </x14:sparkline>
            <x14:sparkline>
              <xm:f>Reporte!J32:O32</xm:f>
              <xm:sqref>P32</xm:sqref>
            </x14:sparkline>
            <x14:sparkline>
              <xm:f>Reporte!J33:O33</xm:f>
              <xm:sqref>P33</xm:sqref>
            </x14:sparkline>
            <x14:sparkline>
              <xm:f>Reporte!J34:O34</xm:f>
              <xm:sqref>P34</xm:sqref>
            </x14:sparkline>
            <x14:sparkline>
              <xm:f>Reporte!J35:O35</xm:f>
              <xm:sqref>P35</xm:sqref>
            </x14:sparkline>
            <x14:sparkline>
              <xm:f>Reporte!J36:O36</xm:f>
              <xm:sqref>P36</xm:sqref>
            </x14:sparkline>
            <x14:sparkline>
              <xm:f>Reporte!J37:O37</xm:f>
              <xm:sqref>P37</xm:sqref>
            </x14:sparkline>
            <x14:sparkline>
              <xm:f>Reporte!J38:O38</xm:f>
              <xm:sqref>P38</xm:sqref>
            </x14:sparkline>
            <x14:sparkline>
              <xm:f>Reporte!J39:O39</xm:f>
              <xm:sqref>P39</xm:sqref>
            </x14:sparkline>
          </x14:sparklines>
        </x14:sparklineGroup>
        <x14:sparklineGroup manualMax="0" manualMin="0" displayEmptyCellsAs="gap" markers="1" high="1" low="1" negative="1" xr2:uid="{00000000-0003-0000-0100-000002000000}">
          <x14:colorSeries theme="7"/>
          <x14:colorNegative theme="5"/>
          <x14:colorAxis rgb="FF000000"/>
          <x14:colorMarkers theme="7" tint="-0.499984740745262"/>
          <x14:colorFirst rgb="FFD00000"/>
          <x14:colorLast rgb="FFD00000"/>
          <x14:colorHigh theme="6"/>
          <x14:colorLow theme="5"/>
          <x14:sparklines>
            <x14:sparkline>
              <xm:f>Reporte!C26:H26</xm:f>
              <xm:sqref>I26</xm:sqref>
            </x14:sparkline>
            <x14:sparkline>
              <xm:f>Reporte!C27:H27</xm:f>
              <xm:sqref>I27</xm:sqref>
            </x14:sparkline>
            <x14:sparkline>
              <xm:f>Reporte!C28:H28</xm:f>
              <xm:sqref>I28</xm:sqref>
            </x14:sparkline>
            <x14:sparkline>
              <xm:f>Reporte!C29:H29</xm:f>
              <xm:sqref>I29</xm:sqref>
            </x14:sparkline>
            <x14:sparkline>
              <xm:f>Reporte!C30:H30</xm:f>
              <xm:sqref>I30</xm:sqref>
            </x14:sparkline>
            <x14:sparkline>
              <xm:f>Reporte!C31:H31</xm:f>
              <xm:sqref>I31</xm:sqref>
            </x14:sparkline>
            <x14:sparkline>
              <xm:f>Reporte!C32:H32</xm:f>
              <xm:sqref>I32</xm:sqref>
            </x14:sparkline>
            <x14:sparkline>
              <xm:f>Reporte!C33:H33</xm:f>
              <xm:sqref>I33</xm:sqref>
            </x14:sparkline>
            <x14:sparkline>
              <xm:f>Reporte!C34:H34</xm:f>
              <xm:sqref>I34</xm:sqref>
            </x14:sparkline>
            <x14:sparkline>
              <xm:f>Reporte!C35:H35</xm:f>
              <xm:sqref>I35</xm:sqref>
            </x14:sparkline>
            <x14:sparkline>
              <xm:f>Reporte!C36:H36</xm:f>
              <xm:sqref>I36</xm:sqref>
            </x14:sparkline>
            <x14:sparkline>
              <xm:f>Reporte!C37:H37</xm:f>
              <xm:sqref>I37</xm:sqref>
            </x14:sparkline>
            <x14:sparkline>
              <xm:f>Reporte!C38:H38</xm:f>
              <xm:sqref>I38</xm:sqref>
            </x14:sparkline>
            <x14:sparkline>
              <xm:f>Reporte!C39:H39</xm:f>
              <xm:sqref>I39</xm:sqref>
            </x14:sparkline>
          </x14:sparklines>
        </x14:sparklineGroup>
        <x14:sparklineGroup manualMax="0" manualMin="0" type="column" displayEmptyCellsAs="gap" high="1" low="1" xr2:uid="{00000000-0003-0000-0100-000001000000}">
          <x14:colorSeries theme="7"/>
          <x14:colorNegative rgb="FFD00000"/>
          <x14:colorAxis rgb="FF000000"/>
          <x14:colorMarkers rgb="FFD00000"/>
          <x14:colorFirst rgb="FFD00000"/>
          <x14:colorLast rgb="FFD00000"/>
          <x14:colorHigh theme="6"/>
          <x14:colorLow theme="5"/>
          <x14:sparklines>
            <x14:sparkline>
              <xm:f>Reporte!J11:O11</xm:f>
              <xm:sqref>P11</xm:sqref>
            </x14:sparkline>
            <x14:sparkline>
              <xm:f>Reporte!J12:O12</xm:f>
              <xm:sqref>P12</xm:sqref>
            </x14:sparkline>
            <x14:sparkline>
              <xm:f>Reporte!J13:O13</xm:f>
              <xm:sqref>P13</xm:sqref>
            </x14:sparkline>
            <x14:sparkline>
              <xm:f>Reporte!J14:O14</xm:f>
              <xm:sqref>P14</xm:sqref>
            </x14:sparkline>
            <x14:sparkline>
              <xm:f>Reporte!J15:O15</xm:f>
              <xm:sqref>P15</xm:sqref>
            </x14:sparkline>
            <x14:sparkline>
              <xm:f>Reporte!J16:O16</xm:f>
              <xm:sqref>P16</xm:sqref>
            </x14:sparkline>
          </x14:sparklines>
        </x14:sparklineGroup>
        <x14:sparklineGroup manualMax="0" manualMin="0" type="column" displayEmptyCellsAs="gap" markers="1" high="1" low="1" xr2:uid="{00000000-0003-0000-0100-000000000000}">
          <x14:colorSeries theme="7"/>
          <x14:colorNegative rgb="FFD00000"/>
          <x14:colorAxis rgb="FF000000"/>
          <x14:colorMarkers theme="7"/>
          <x14:colorFirst rgb="FFD00000"/>
          <x14:colorLast rgb="FFD00000"/>
          <x14:colorHigh theme="6"/>
          <x14:colorLow theme="5"/>
          <x14:sparklines>
            <x14:sparkline>
              <xm:f>Reporte!C11:H11</xm:f>
              <xm:sqref>I11</xm:sqref>
            </x14:sparkline>
            <x14:sparkline>
              <xm:f>Reporte!C12:H12</xm:f>
              <xm:sqref>I12</xm:sqref>
            </x14:sparkline>
            <x14:sparkline>
              <xm:f>Reporte!C13:H13</xm:f>
              <xm:sqref>I13</xm:sqref>
            </x14:sparkline>
            <x14:sparkline>
              <xm:f>Reporte!C14:H14</xm:f>
              <xm:sqref>I14</xm:sqref>
            </x14:sparkline>
            <x14:sparkline>
              <xm:f>Reporte!C15:H15</xm:f>
              <xm:sqref>I15</xm:sqref>
            </x14:sparkline>
            <x14:sparkline>
              <xm:f>Reporte!C16:H16</xm:f>
              <xm:sqref>I16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E11C6-836A-41FC-A0B8-129FD8C5EF83}">
  <dimension ref="B2:G7"/>
  <sheetViews>
    <sheetView showGridLines="0" tabSelected="1" topLeftCell="A6" workbookViewId="0">
      <selection activeCell="L16" sqref="E12:L16"/>
    </sheetView>
  </sheetViews>
  <sheetFormatPr baseColWidth="10" defaultRowHeight="14.4" x14ac:dyDescent="0.3"/>
  <cols>
    <col min="3" max="3" width="17.33203125" bestFit="1" customWidth="1"/>
  </cols>
  <sheetData>
    <row r="2" spans="2:7" ht="28.8" x14ac:dyDescent="0.3">
      <c r="B2" s="62" t="s">
        <v>0</v>
      </c>
      <c r="C2" s="67" t="s">
        <v>22</v>
      </c>
      <c r="D2" s="62" t="s">
        <v>20</v>
      </c>
      <c r="E2" s="62" t="s">
        <v>21</v>
      </c>
    </row>
    <row r="3" spans="2:7" x14ac:dyDescent="0.3">
      <c r="B3" s="55">
        <v>2017</v>
      </c>
      <c r="C3" s="13">
        <v>8534115.1829438992</v>
      </c>
      <c r="D3" s="13">
        <v>127087</v>
      </c>
      <c r="E3" s="1">
        <f>+(C3/D3)*1000</f>
        <v>67151.7557495566</v>
      </c>
      <c r="G3">
        <v>67151.7557495566</v>
      </c>
    </row>
    <row r="4" spans="2:7" x14ac:dyDescent="0.3">
      <c r="B4" s="55">
        <v>2018</v>
      </c>
      <c r="C4" s="13">
        <v>8597178.5170190018</v>
      </c>
      <c r="D4" s="13">
        <v>121867</v>
      </c>
      <c r="E4" s="1">
        <f>+(C4/D4)*1000</f>
        <v>70545.582618912435</v>
      </c>
      <c r="G4">
        <v>70545.582618912435</v>
      </c>
    </row>
    <row r="5" spans="2:7" x14ac:dyDescent="0.3">
      <c r="B5" s="55">
        <v>2019</v>
      </c>
      <c r="C5" s="13">
        <v>9946213.4798395</v>
      </c>
      <c r="D5" s="13">
        <v>122929</v>
      </c>
      <c r="E5" s="1">
        <f>+(C5/D5)*1000</f>
        <v>80910.228504579878</v>
      </c>
      <c r="G5">
        <v>80910.228504579878</v>
      </c>
    </row>
    <row r="6" spans="2:7" x14ac:dyDescent="0.3">
      <c r="B6" s="55">
        <v>2020</v>
      </c>
      <c r="C6" s="13">
        <v>8871996.4607938994</v>
      </c>
      <c r="D6" s="13">
        <v>89418</v>
      </c>
      <c r="E6" s="1">
        <f>+(C6/D6)*1000</f>
        <v>99219.356961617334</v>
      </c>
      <c r="G6">
        <v>99219.356961617334</v>
      </c>
    </row>
    <row r="7" spans="2:7" x14ac:dyDescent="0.3">
      <c r="B7" s="55">
        <v>2021</v>
      </c>
      <c r="C7" s="13">
        <v>10219646.0132381</v>
      </c>
      <c r="D7" s="13">
        <v>92259</v>
      </c>
      <c r="E7" s="1">
        <f>+(C7/D7)*1000</f>
        <v>110771.26365165567</v>
      </c>
      <c r="G7">
        <v>110771.26365165567</v>
      </c>
    </row>
  </sheetData>
  <phoneticPr fontId="17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37C6B-1329-4D25-9E62-4A147ECB0F6D}">
  <dimension ref="A2:AE54"/>
  <sheetViews>
    <sheetView showGridLines="0" topLeftCell="A25" zoomScale="80" zoomScaleNormal="80" workbookViewId="0">
      <selection activeCell="P57" sqref="P57"/>
    </sheetView>
  </sheetViews>
  <sheetFormatPr baseColWidth="10" defaultRowHeight="14.4" x14ac:dyDescent="0.3"/>
  <cols>
    <col min="3" max="4" width="16.33203125" bestFit="1" customWidth="1"/>
    <col min="5" max="5" width="17.88671875" bestFit="1" customWidth="1"/>
    <col min="6" max="6" width="1" customWidth="1"/>
    <col min="9" max="9" width="14.109375" bestFit="1" customWidth="1"/>
    <col min="10" max="10" width="14.77734375" bestFit="1" customWidth="1"/>
    <col min="11" max="11" width="14.77734375" customWidth="1"/>
    <col min="12" max="12" width="14.109375" bestFit="1" customWidth="1"/>
    <col min="13" max="13" width="0.88671875" customWidth="1"/>
    <col min="16" max="17" width="15" bestFit="1" customWidth="1"/>
    <col min="18" max="18" width="14.77734375" customWidth="1"/>
    <col min="19" max="19" width="0.88671875" customWidth="1"/>
    <col min="20" max="20" width="12.44140625" customWidth="1"/>
    <col min="23" max="24" width="13.77734375" bestFit="1" customWidth="1"/>
    <col min="25" max="25" width="14.77734375" customWidth="1"/>
  </cols>
  <sheetData>
    <row r="2" spans="1:25" ht="28.8" x14ac:dyDescent="0.3">
      <c r="A2" s="3" t="s">
        <v>5</v>
      </c>
      <c r="B2" s="60" t="s">
        <v>38</v>
      </c>
      <c r="C2" s="60" t="s">
        <v>36</v>
      </c>
      <c r="D2" s="60" t="s">
        <v>35</v>
      </c>
      <c r="E2" s="60" t="s">
        <v>37</v>
      </c>
      <c r="G2" s="3" t="s">
        <v>6</v>
      </c>
      <c r="H2" s="60" t="s">
        <v>38</v>
      </c>
      <c r="I2" s="60" t="s">
        <v>36</v>
      </c>
      <c r="J2" s="60" t="s">
        <v>35</v>
      </c>
      <c r="K2" s="60" t="s">
        <v>37</v>
      </c>
      <c r="L2" s="60"/>
      <c r="N2" s="3" t="s">
        <v>7</v>
      </c>
      <c r="O2" s="60" t="s">
        <v>38</v>
      </c>
      <c r="P2" s="60" t="s">
        <v>36</v>
      </c>
      <c r="Q2" s="60" t="s">
        <v>35</v>
      </c>
      <c r="R2" s="60" t="s">
        <v>37</v>
      </c>
      <c r="U2" s="3" t="s">
        <v>8</v>
      </c>
      <c r="V2" s="60" t="s">
        <v>38</v>
      </c>
      <c r="W2" s="60" t="s">
        <v>36</v>
      </c>
      <c r="X2" s="60" t="s">
        <v>35</v>
      </c>
      <c r="Y2" s="60" t="s">
        <v>37</v>
      </c>
    </row>
    <row r="3" spans="1:25" x14ac:dyDescent="0.3">
      <c r="A3" s="61" t="s">
        <v>23</v>
      </c>
      <c r="B3" s="61">
        <v>6088</v>
      </c>
      <c r="C3" s="68">
        <v>639936327.22000003</v>
      </c>
      <c r="D3" s="64">
        <v>731894519</v>
      </c>
      <c r="E3" s="64">
        <v>731894519</v>
      </c>
      <c r="G3" s="61" t="s">
        <v>23</v>
      </c>
      <c r="H3" s="61">
        <v>8</v>
      </c>
      <c r="I3" s="65">
        <v>2019800</v>
      </c>
      <c r="J3" s="64">
        <v>15698287</v>
      </c>
      <c r="K3" s="64">
        <v>6698287</v>
      </c>
      <c r="L3" s="65"/>
      <c r="N3" s="61" t="s">
        <v>23</v>
      </c>
      <c r="O3" s="61">
        <v>0</v>
      </c>
      <c r="P3" s="1">
        <v>0</v>
      </c>
      <c r="Q3" s="64">
        <v>5364723</v>
      </c>
      <c r="R3" s="64">
        <v>5364723</v>
      </c>
      <c r="U3" s="61" t="s">
        <v>23</v>
      </c>
      <c r="V3" s="61">
        <v>0</v>
      </c>
      <c r="W3" s="1">
        <v>261600</v>
      </c>
      <c r="X3" s="1">
        <v>1519715</v>
      </c>
      <c r="Y3" s="64">
        <v>1519715</v>
      </c>
    </row>
    <row r="4" spans="1:25" x14ac:dyDescent="0.3">
      <c r="A4" s="61" t="s">
        <v>24</v>
      </c>
      <c r="B4" s="61">
        <v>7413</v>
      </c>
      <c r="C4" s="68">
        <v>754724019.48000002</v>
      </c>
      <c r="D4" s="64">
        <v>775139940</v>
      </c>
      <c r="E4" s="64">
        <v>775139940</v>
      </c>
      <c r="G4" s="61" t="s">
        <v>24</v>
      </c>
      <c r="H4" s="61">
        <v>28</v>
      </c>
      <c r="I4" s="65">
        <v>5667390</v>
      </c>
      <c r="J4" s="64">
        <v>22299923</v>
      </c>
      <c r="K4" s="64">
        <v>6299923</v>
      </c>
      <c r="L4" s="65"/>
      <c r="N4" s="61" t="s">
        <v>24</v>
      </c>
      <c r="O4" s="61">
        <v>14</v>
      </c>
      <c r="P4" s="1">
        <v>4444320</v>
      </c>
      <c r="Q4" s="64">
        <v>32419477</v>
      </c>
      <c r="R4" s="64">
        <v>32419477</v>
      </c>
      <c r="U4" s="61" t="s">
        <v>24</v>
      </c>
      <c r="V4" s="61">
        <v>6</v>
      </c>
      <c r="W4" s="1">
        <v>3714800</v>
      </c>
      <c r="X4" s="1">
        <v>13857479</v>
      </c>
      <c r="Y4" s="64">
        <v>13857479</v>
      </c>
    </row>
    <row r="5" spans="1:25" x14ac:dyDescent="0.3">
      <c r="A5" s="61" t="s">
        <v>25</v>
      </c>
      <c r="B5" s="61">
        <v>8537</v>
      </c>
      <c r="C5" s="68">
        <v>859991880.39999986</v>
      </c>
      <c r="D5" s="64">
        <v>708059228</v>
      </c>
      <c r="E5" s="64">
        <v>708059228</v>
      </c>
      <c r="G5" s="61" t="s">
        <v>25</v>
      </c>
      <c r="H5" s="61">
        <v>40</v>
      </c>
      <c r="I5" s="69">
        <v>9072180</v>
      </c>
      <c r="J5" s="64">
        <v>19148154</v>
      </c>
      <c r="K5" s="64">
        <v>8148154</v>
      </c>
      <c r="L5" s="69"/>
      <c r="N5" s="61" t="s">
        <v>25</v>
      </c>
      <c r="O5" s="61">
        <v>67</v>
      </c>
      <c r="P5" s="1">
        <v>26777455.84</v>
      </c>
      <c r="Q5" s="64">
        <v>82357712</v>
      </c>
      <c r="R5" s="64">
        <v>62357712</v>
      </c>
      <c r="U5" s="61" t="s">
        <v>25</v>
      </c>
      <c r="V5" s="61">
        <v>8</v>
      </c>
      <c r="W5" s="1">
        <v>5766235</v>
      </c>
      <c r="X5" s="1">
        <v>29523352</v>
      </c>
      <c r="Y5" s="64">
        <v>29023352</v>
      </c>
    </row>
    <row r="6" spans="1:25" x14ac:dyDescent="0.3">
      <c r="A6" s="61" t="s">
        <v>26</v>
      </c>
      <c r="B6" s="61">
        <v>7031</v>
      </c>
      <c r="C6" s="68">
        <v>736537836.72000003</v>
      </c>
      <c r="D6" s="64">
        <v>561236164</v>
      </c>
      <c r="E6" s="64">
        <v>561236164</v>
      </c>
      <c r="G6" s="61" t="s">
        <v>26</v>
      </c>
      <c r="H6" s="61">
        <v>24</v>
      </c>
      <c r="I6" s="65">
        <v>5762590</v>
      </c>
      <c r="J6" s="64">
        <v>11383526</v>
      </c>
      <c r="K6" s="64">
        <v>8383526</v>
      </c>
      <c r="L6" s="65"/>
      <c r="N6" s="61" t="s">
        <v>26</v>
      </c>
      <c r="O6" s="61">
        <v>135</v>
      </c>
      <c r="P6" s="1">
        <v>52021877</v>
      </c>
      <c r="Q6" s="64">
        <v>50176475</v>
      </c>
      <c r="R6" s="64">
        <v>50176475</v>
      </c>
      <c r="U6" s="61" t="s">
        <v>26</v>
      </c>
      <c r="V6" s="61">
        <v>26</v>
      </c>
      <c r="W6" s="1">
        <v>15569052.460000001</v>
      </c>
      <c r="X6" s="1">
        <v>28240631</v>
      </c>
      <c r="Y6" s="64">
        <v>28240631</v>
      </c>
    </row>
    <row r="7" spans="1:25" x14ac:dyDescent="0.3">
      <c r="A7" s="61" t="s">
        <v>27</v>
      </c>
      <c r="B7" s="61">
        <v>8878</v>
      </c>
      <c r="C7" s="68">
        <v>927236442</v>
      </c>
      <c r="D7" s="64">
        <v>725926375</v>
      </c>
      <c r="E7" s="64">
        <v>725926375</v>
      </c>
      <c r="G7" s="61" t="s">
        <v>27</v>
      </c>
      <c r="H7" s="61">
        <v>41</v>
      </c>
      <c r="I7" s="65">
        <v>10234934</v>
      </c>
      <c r="J7" s="64">
        <v>17367841</v>
      </c>
      <c r="K7" s="64">
        <v>10367841</v>
      </c>
      <c r="L7" s="65"/>
      <c r="N7" s="61" t="s">
        <v>27</v>
      </c>
      <c r="O7" s="61">
        <v>226</v>
      </c>
      <c r="P7" s="1">
        <v>87275273</v>
      </c>
      <c r="Q7" s="64">
        <v>67898400</v>
      </c>
      <c r="R7" s="64">
        <v>67898400</v>
      </c>
      <c r="U7" s="61" t="s">
        <v>27</v>
      </c>
      <c r="V7" s="61">
        <v>54</v>
      </c>
      <c r="W7" s="1">
        <v>34900067</v>
      </c>
      <c r="X7" s="1">
        <v>35849285</v>
      </c>
      <c r="Y7" s="64">
        <v>25349285</v>
      </c>
    </row>
    <row r="8" spans="1:25" x14ac:dyDescent="0.3">
      <c r="A8" s="61" t="s">
        <v>28</v>
      </c>
      <c r="B8" s="61">
        <v>8786</v>
      </c>
      <c r="C8" s="68">
        <v>876149242.57000005</v>
      </c>
      <c r="D8" s="64">
        <v>846474632</v>
      </c>
      <c r="E8" s="64">
        <v>846474632</v>
      </c>
      <c r="G8" s="61" t="s">
        <v>28</v>
      </c>
      <c r="H8" s="61">
        <v>37</v>
      </c>
      <c r="I8" s="65">
        <v>9239936</v>
      </c>
      <c r="J8" s="64">
        <v>17317688</v>
      </c>
      <c r="K8" s="64">
        <v>10317688</v>
      </c>
      <c r="L8" s="65"/>
      <c r="N8" s="61" t="s">
        <v>28</v>
      </c>
      <c r="O8" s="61">
        <v>195</v>
      </c>
      <c r="P8" s="1">
        <v>75258668.870000005</v>
      </c>
      <c r="Q8" s="64">
        <v>69011210</v>
      </c>
      <c r="R8" s="64">
        <v>69011210</v>
      </c>
      <c r="U8" s="61" t="s">
        <v>28</v>
      </c>
      <c r="V8" s="61">
        <v>37</v>
      </c>
      <c r="W8" s="1">
        <v>19823750</v>
      </c>
      <c r="X8" s="1">
        <v>44632902</v>
      </c>
      <c r="Y8" s="64">
        <v>24632902</v>
      </c>
    </row>
    <row r="9" spans="1:25" x14ac:dyDescent="0.3">
      <c r="A9" s="61" t="s">
        <v>29</v>
      </c>
      <c r="B9" s="61">
        <v>8044</v>
      </c>
      <c r="C9" s="65">
        <v>809284562.15999997</v>
      </c>
      <c r="D9" s="65">
        <v>837199994</v>
      </c>
      <c r="E9" s="65">
        <v>837199994</v>
      </c>
      <c r="G9" s="61" t="s">
        <v>29</v>
      </c>
      <c r="H9" s="61">
        <v>46</v>
      </c>
      <c r="I9" s="65">
        <v>10966900</v>
      </c>
      <c r="J9" s="65">
        <v>17419318</v>
      </c>
      <c r="K9" s="65">
        <v>8419318</v>
      </c>
      <c r="L9" s="65"/>
      <c r="N9" s="61" t="s">
        <v>29</v>
      </c>
      <c r="O9" s="61">
        <v>192</v>
      </c>
      <c r="P9" s="1">
        <v>72230260.006600007</v>
      </c>
      <c r="Q9" s="65">
        <v>74771976</v>
      </c>
      <c r="R9" s="65">
        <v>61771976</v>
      </c>
      <c r="U9" s="61" t="s">
        <v>29</v>
      </c>
      <c r="V9" s="61">
        <v>35</v>
      </c>
      <c r="W9" s="1">
        <v>20817300</v>
      </c>
      <c r="X9" s="1">
        <v>41731499</v>
      </c>
      <c r="Y9" s="65">
        <v>25731499</v>
      </c>
    </row>
    <row r="10" spans="1:25" x14ac:dyDescent="0.3">
      <c r="A10" s="61" t="s">
        <v>30</v>
      </c>
      <c r="B10" s="61">
        <v>7067</v>
      </c>
      <c r="C10" s="66">
        <v>732231023.35000002</v>
      </c>
      <c r="D10" s="66">
        <v>751825143</v>
      </c>
      <c r="E10" s="66">
        <v>751825143</v>
      </c>
      <c r="G10" s="61" t="s">
        <v>30</v>
      </c>
      <c r="H10" s="61">
        <v>25</v>
      </c>
      <c r="I10" s="65">
        <v>5910672</v>
      </c>
      <c r="J10" s="66">
        <v>18858461</v>
      </c>
      <c r="K10" s="66">
        <v>5858461</v>
      </c>
      <c r="L10" s="65"/>
      <c r="N10" s="61" t="s">
        <v>30</v>
      </c>
      <c r="O10" s="61">
        <v>174</v>
      </c>
      <c r="P10" s="1">
        <v>67052605</v>
      </c>
      <c r="Q10" s="66">
        <v>83563632</v>
      </c>
      <c r="R10" s="66">
        <v>59563632</v>
      </c>
      <c r="U10" s="61" t="s">
        <v>30</v>
      </c>
      <c r="V10" s="61">
        <v>46</v>
      </c>
      <c r="W10" s="1">
        <v>28842439.59</v>
      </c>
      <c r="X10" s="1">
        <v>46675212</v>
      </c>
      <c r="Y10" s="66">
        <v>25675212</v>
      </c>
    </row>
    <row r="11" spans="1:25" x14ac:dyDescent="0.3">
      <c r="A11" s="61" t="s">
        <v>31</v>
      </c>
      <c r="B11" s="61">
        <v>7411</v>
      </c>
      <c r="C11" s="68">
        <v>771554739.11000001</v>
      </c>
      <c r="D11" s="64">
        <v>704770454</v>
      </c>
      <c r="E11" s="64">
        <v>704770454</v>
      </c>
      <c r="G11" s="61" t="s">
        <v>31</v>
      </c>
      <c r="H11" s="61">
        <v>18</v>
      </c>
      <c r="I11" s="65">
        <v>4369057</v>
      </c>
      <c r="J11" s="64">
        <v>17031100</v>
      </c>
      <c r="K11" s="64">
        <v>6031100</v>
      </c>
      <c r="L11" s="65"/>
      <c r="N11" s="61" t="s">
        <v>31</v>
      </c>
      <c r="O11" s="61">
        <v>163</v>
      </c>
      <c r="P11" s="1">
        <v>60300549.82</v>
      </c>
      <c r="Q11" s="64">
        <v>68811934</v>
      </c>
      <c r="R11" s="64">
        <v>55811934</v>
      </c>
      <c r="U11" s="61" t="s">
        <v>31</v>
      </c>
      <c r="V11" s="61">
        <v>49</v>
      </c>
      <c r="W11" s="1">
        <v>30720015</v>
      </c>
      <c r="X11" s="1">
        <v>37910829</v>
      </c>
      <c r="Y11" s="64">
        <v>19910829</v>
      </c>
    </row>
    <row r="12" spans="1:25" x14ac:dyDescent="0.3">
      <c r="A12" s="61" t="s">
        <v>32</v>
      </c>
      <c r="B12" s="61">
        <v>7914</v>
      </c>
      <c r="C12" s="68">
        <v>807207580.76999998</v>
      </c>
      <c r="D12" s="64">
        <v>808107130</v>
      </c>
      <c r="E12" s="64">
        <v>808107130</v>
      </c>
      <c r="G12" s="61" t="s">
        <v>32</v>
      </c>
      <c r="H12" s="61">
        <v>34</v>
      </c>
      <c r="I12" s="65">
        <v>7645280.5199999996</v>
      </c>
      <c r="J12" s="64">
        <v>18706175</v>
      </c>
      <c r="K12" s="64">
        <v>7706175</v>
      </c>
      <c r="L12" s="65"/>
      <c r="N12" s="61" t="s">
        <v>32</v>
      </c>
      <c r="O12" s="61">
        <v>137</v>
      </c>
      <c r="P12" s="1">
        <v>53210051.758100003</v>
      </c>
      <c r="Q12" s="64">
        <v>72602181</v>
      </c>
      <c r="R12" s="64">
        <v>58602181</v>
      </c>
      <c r="U12" s="61" t="s">
        <v>32</v>
      </c>
      <c r="V12" s="61">
        <v>36</v>
      </c>
      <c r="W12" s="1">
        <v>22098590</v>
      </c>
      <c r="X12" s="1">
        <v>38567580</v>
      </c>
      <c r="Y12" s="64">
        <v>31567580</v>
      </c>
    </row>
    <row r="13" spans="1:25" x14ac:dyDescent="0.3">
      <c r="A13" s="61" t="s">
        <v>33</v>
      </c>
      <c r="B13" s="61">
        <v>8260</v>
      </c>
      <c r="C13" s="68">
        <v>862644448.37</v>
      </c>
      <c r="D13" s="64">
        <v>854144898</v>
      </c>
      <c r="E13" s="64">
        <v>1218844898</v>
      </c>
      <c r="G13" s="61" t="s">
        <v>33</v>
      </c>
      <c r="H13" s="61">
        <v>28</v>
      </c>
      <c r="I13" s="65">
        <v>6135899.9900000002</v>
      </c>
      <c r="J13" s="64">
        <v>24728818</v>
      </c>
      <c r="K13" s="64">
        <v>5728818</v>
      </c>
      <c r="L13" s="65"/>
      <c r="N13" s="61" t="s">
        <v>33</v>
      </c>
      <c r="O13" s="61">
        <v>227</v>
      </c>
      <c r="P13" s="1">
        <v>80605577.993399993</v>
      </c>
      <c r="Q13" s="64">
        <v>93311800</v>
      </c>
      <c r="R13" s="64">
        <v>69611800</v>
      </c>
      <c r="U13" s="61" t="s">
        <v>33</v>
      </c>
      <c r="V13" s="61">
        <v>58</v>
      </c>
      <c r="W13" s="1">
        <v>32190277.829999998</v>
      </c>
      <c r="X13" s="1">
        <v>59164726</v>
      </c>
      <c r="Y13" s="64">
        <v>43164726</v>
      </c>
    </row>
    <row r="14" spans="1:25" x14ac:dyDescent="0.3">
      <c r="A14" s="61" t="s">
        <v>34</v>
      </c>
      <c r="B14" s="61">
        <v>4399</v>
      </c>
      <c r="C14" s="68">
        <v>478671202.61000001</v>
      </c>
      <c r="D14" s="64">
        <v>445221523</v>
      </c>
      <c r="E14" s="64">
        <v>596221523</v>
      </c>
      <c r="G14" s="61" t="s">
        <v>34</v>
      </c>
      <c r="H14" s="61">
        <v>16</v>
      </c>
      <c r="I14" s="65">
        <v>4190111</v>
      </c>
      <c r="J14" s="64">
        <v>20040709</v>
      </c>
      <c r="K14" s="64">
        <v>1040709</v>
      </c>
      <c r="L14" s="65"/>
      <c r="N14" s="61" t="s">
        <v>34</v>
      </c>
      <c r="O14" s="61">
        <v>123</v>
      </c>
      <c r="P14" s="1">
        <v>39404841.799999997</v>
      </c>
      <c r="Q14" s="64">
        <v>49710480</v>
      </c>
      <c r="R14" s="64">
        <v>27710480</v>
      </c>
      <c r="U14" s="61" t="s">
        <v>34</v>
      </c>
      <c r="V14" s="61">
        <v>78</v>
      </c>
      <c r="W14" s="1">
        <v>48976350</v>
      </c>
      <c r="X14" s="1">
        <v>42326790</v>
      </c>
      <c r="Y14" s="64">
        <v>326790</v>
      </c>
    </row>
    <row r="15" spans="1:25" x14ac:dyDescent="0.3">
      <c r="B15" s="61">
        <f>SUM(B3:B14)</f>
        <v>89828</v>
      </c>
      <c r="C15" s="70">
        <f>SUM(C3:C14)</f>
        <v>9256169304.7600002</v>
      </c>
      <c r="D15" s="70">
        <f>SUM(D3:D14)</f>
        <v>8750000000</v>
      </c>
      <c r="E15" s="70">
        <f>SUM(E3:E14)</f>
        <v>9265700000</v>
      </c>
      <c r="H15" s="61">
        <f>SUM(H3:H14)</f>
        <v>345</v>
      </c>
      <c r="I15" s="63">
        <f>SUM(I3:I14)</f>
        <v>81214750.50999999</v>
      </c>
      <c r="J15" s="63">
        <f>SUM(J3:J14)</f>
        <v>220000000</v>
      </c>
      <c r="K15" s="63">
        <f>SUM(K3:K14)</f>
        <v>85000000</v>
      </c>
      <c r="L15" s="63"/>
      <c r="O15" s="61">
        <f>SUM(O3:O14)</f>
        <v>1653</v>
      </c>
      <c r="P15" s="63">
        <f>SUM(P3:P14)</f>
        <v>618581481.08809996</v>
      </c>
      <c r="Q15" s="63">
        <f>SUM(Q3:Q14)</f>
        <v>750000000</v>
      </c>
      <c r="R15" s="63">
        <f>SUM(R3:R14)</f>
        <v>620300000</v>
      </c>
      <c r="V15" s="61">
        <f>SUM(V3:V14)</f>
        <v>433</v>
      </c>
      <c r="W15" s="61">
        <f>SUM(W3:W14)</f>
        <v>263680476.88</v>
      </c>
      <c r="X15" s="61">
        <f>SUM(X3:X14)</f>
        <v>420000000</v>
      </c>
      <c r="Y15" s="61">
        <f>SUM(Y3:Y14)</f>
        <v>269000000</v>
      </c>
    </row>
    <row r="16" spans="1:25" x14ac:dyDescent="0.3">
      <c r="A16" s="61" t="s">
        <v>39</v>
      </c>
      <c r="C16" s="72">
        <f>+C15/B15</f>
        <v>103043.2527136305</v>
      </c>
      <c r="I16" s="71">
        <f>+I15/H15</f>
        <v>235405.07394202895</v>
      </c>
      <c r="P16" s="71">
        <f>+P15/O15</f>
        <v>374217.4719226255</v>
      </c>
      <c r="W16" s="71">
        <f>+W15/V15</f>
        <v>608961.840369515</v>
      </c>
    </row>
    <row r="40" spans="1:31" ht="28.8" x14ac:dyDescent="0.3">
      <c r="A40" s="3" t="s">
        <v>5</v>
      </c>
      <c r="B40" s="60" t="s">
        <v>38</v>
      </c>
      <c r="C40" s="60" t="s">
        <v>36</v>
      </c>
      <c r="D40" s="60" t="s">
        <v>35</v>
      </c>
      <c r="E40" s="60" t="s">
        <v>37</v>
      </c>
      <c r="I40" s="60" t="s">
        <v>38</v>
      </c>
      <c r="J40" s="60" t="s">
        <v>36</v>
      </c>
      <c r="K40" s="60" t="s">
        <v>35</v>
      </c>
      <c r="L40" s="60" t="s">
        <v>37</v>
      </c>
      <c r="Q40" s="60"/>
      <c r="R40" s="60"/>
      <c r="S40" s="60"/>
      <c r="T40" s="60" t="s">
        <v>38</v>
      </c>
      <c r="U40" s="60" t="s">
        <v>36</v>
      </c>
      <c r="V40" s="60" t="s">
        <v>35</v>
      </c>
      <c r="W40" s="60" t="s">
        <v>37</v>
      </c>
      <c r="AB40" s="60" t="s">
        <v>38</v>
      </c>
      <c r="AC40" s="60" t="s">
        <v>36</v>
      </c>
      <c r="AD40" s="60" t="s">
        <v>35</v>
      </c>
      <c r="AE40" s="60" t="s">
        <v>37</v>
      </c>
    </row>
    <row r="41" spans="1:31" x14ac:dyDescent="0.3">
      <c r="A41" s="61" t="s">
        <v>23</v>
      </c>
      <c r="B41" s="61">
        <v>6088</v>
      </c>
      <c r="C41" s="73">
        <f t="shared" ref="C41:D52" si="0">+(C3)/1000</f>
        <v>639936.32721999998</v>
      </c>
      <c r="D41" s="74">
        <f t="shared" si="0"/>
        <v>731894.51899999997</v>
      </c>
      <c r="E41" s="74">
        <f>(E3)/1000</f>
        <v>731894.51899999997</v>
      </c>
      <c r="I41">
        <f>H3</f>
        <v>8</v>
      </c>
      <c r="J41" s="75">
        <f t="shared" ref="J41:L52" si="1">(I3)/1000</f>
        <v>2019.8</v>
      </c>
      <c r="K41" s="75">
        <f t="shared" si="1"/>
        <v>15698.287</v>
      </c>
      <c r="L41" s="75">
        <f t="shared" si="1"/>
        <v>6698.2870000000003</v>
      </c>
      <c r="T41">
        <f>O3</f>
        <v>0</v>
      </c>
      <c r="U41" s="75">
        <f t="shared" ref="U41:U52" si="2">(P3)/1000</f>
        <v>0</v>
      </c>
      <c r="V41" s="75">
        <f t="shared" ref="V41:V52" si="3">(Q3)/1000</f>
        <v>5364.723</v>
      </c>
      <c r="W41" s="75">
        <f>+(R3)/1000</f>
        <v>5364.723</v>
      </c>
      <c r="AB41">
        <f>V3</f>
        <v>0</v>
      </c>
      <c r="AC41" s="75">
        <f>(W3)/1000</f>
        <v>261.60000000000002</v>
      </c>
      <c r="AD41" s="75">
        <f>(X3)/1000</f>
        <v>1519.7149999999999</v>
      </c>
      <c r="AE41" s="75">
        <f>(Y3)/1000</f>
        <v>1519.7149999999999</v>
      </c>
    </row>
    <row r="42" spans="1:31" x14ac:dyDescent="0.3">
      <c r="A42" s="61" t="s">
        <v>24</v>
      </c>
      <c r="B42" s="61">
        <v>7413</v>
      </c>
      <c r="C42" s="73">
        <f t="shared" si="0"/>
        <v>754724.01948000002</v>
      </c>
      <c r="D42" s="74">
        <f t="shared" si="0"/>
        <v>775139.94</v>
      </c>
      <c r="E42" s="74">
        <f t="shared" ref="E42:E52" si="4">(E4)/1000</f>
        <v>775139.94</v>
      </c>
      <c r="I42">
        <f t="shared" ref="I42:I52" si="5">H4</f>
        <v>28</v>
      </c>
      <c r="J42" s="75">
        <f t="shared" si="1"/>
        <v>5667.39</v>
      </c>
      <c r="K42" s="75">
        <f t="shared" si="1"/>
        <v>22299.922999999999</v>
      </c>
      <c r="L42" s="75">
        <f t="shared" si="1"/>
        <v>6299.9229999999998</v>
      </c>
      <c r="T42">
        <f t="shared" ref="T42:T52" si="6">O4</f>
        <v>14</v>
      </c>
      <c r="U42" s="75">
        <f t="shared" si="2"/>
        <v>4444.32</v>
      </c>
      <c r="V42" s="75">
        <f t="shared" si="3"/>
        <v>32419.476999999999</v>
      </c>
      <c r="W42" s="75">
        <f t="shared" ref="W42:W52" si="7">+(R4)/1000</f>
        <v>32419.476999999999</v>
      </c>
      <c r="AB42">
        <f t="shared" ref="AB42:AB52" si="8">V4</f>
        <v>6</v>
      </c>
      <c r="AC42" s="75">
        <f t="shared" ref="AC42:AC52" si="9">(W4)/1000</f>
        <v>3714.8</v>
      </c>
      <c r="AD42" s="75">
        <f t="shared" ref="AD42:AD52" si="10">(X4)/1000</f>
        <v>13857.478999999999</v>
      </c>
      <c r="AE42" s="75">
        <f t="shared" ref="AE42:AE52" si="11">(Y4)/1000</f>
        <v>13857.478999999999</v>
      </c>
    </row>
    <row r="43" spans="1:31" x14ac:dyDescent="0.3">
      <c r="A43" s="61" t="s">
        <v>25</v>
      </c>
      <c r="B43" s="61">
        <v>8537</v>
      </c>
      <c r="C43" s="73">
        <f t="shared" si="0"/>
        <v>859991.88039999991</v>
      </c>
      <c r="D43" s="74">
        <f t="shared" si="0"/>
        <v>708059.228</v>
      </c>
      <c r="E43" s="74">
        <f t="shared" si="4"/>
        <v>708059.228</v>
      </c>
      <c r="I43">
        <f t="shared" si="5"/>
        <v>40</v>
      </c>
      <c r="J43" s="75">
        <f t="shared" si="1"/>
        <v>9072.18</v>
      </c>
      <c r="K43" s="75">
        <f t="shared" si="1"/>
        <v>19148.153999999999</v>
      </c>
      <c r="L43" s="75">
        <f t="shared" si="1"/>
        <v>8148.1540000000005</v>
      </c>
      <c r="T43">
        <f t="shared" si="6"/>
        <v>67</v>
      </c>
      <c r="U43" s="75">
        <f t="shared" si="2"/>
        <v>26777.455839999999</v>
      </c>
      <c r="V43" s="75">
        <f t="shared" si="3"/>
        <v>82357.712</v>
      </c>
      <c r="W43" s="75">
        <f t="shared" si="7"/>
        <v>62357.712</v>
      </c>
      <c r="AB43">
        <f t="shared" si="8"/>
        <v>8</v>
      </c>
      <c r="AC43" s="75">
        <f t="shared" si="9"/>
        <v>5766.2349999999997</v>
      </c>
      <c r="AD43" s="75">
        <f t="shared" si="10"/>
        <v>29523.351999999999</v>
      </c>
      <c r="AE43" s="75">
        <f t="shared" si="11"/>
        <v>29023.351999999999</v>
      </c>
    </row>
    <row r="44" spans="1:31" x14ac:dyDescent="0.3">
      <c r="A44" s="61" t="s">
        <v>26</v>
      </c>
      <c r="B44" s="61">
        <v>7031</v>
      </c>
      <c r="C44" s="73">
        <f t="shared" si="0"/>
        <v>736537.83672000002</v>
      </c>
      <c r="D44" s="74">
        <f t="shared" si="0"/>
        <v>561236.16399999999</v>
      </c>
      <c r="E44" s="74">
        <f t="shared" si="4"/>
        <v>561236.16399999999</v>
      </c>
      <c r="I44">
        <f t="shared" si="5"/>
        <v>24</v>
      </c>
      <c r="J44" s="75">
        <f t="shared" si="1"/>
        <v>5762.59</v>
      </c>
      <c r="K44" s="75">
        <f t="shared" si="1"/>
        <v>11383.526</v>
      </c>
      <c r="L44" s="75">
        <f t="shared" si="1"/>
        <v>8383.5259999999998</v>
      </c>
      <c r="T44">
        <f t="shared" si="6"/>
        <v>135</v>
      </c>
      <c r="U44" s="75">
        <f t="shared" si="2"/>
        <v>52021.877</v>
      </c>
      <c r="V44" s="75">
        <f t="shared" si="3"/>
        <v>50176.474999999999</v>
      </c>
      <c r="W44" s="75">
        <f t="shared" si="7"/>
        <v>50176.474999999999</v>
      </c>
      <c r="AB44">
        <f t="shared" si="8"/>
        <v>26</v>
      </c>
      <c r="AC44" s="75">
        <f t="shared" si="9"/>
        <v>15569.052460000001</v>
      </c>
      <c r="AD44" s="75">
        <f t="shared" si="10"/>
        <v>28240.631000000001</v>
      </c>
      <c r="AE44" s="75">
        <f t="shared" si="11"/>
        <v>28240.631000000001</v>
      </c>
    </row>
    <row r="45" spans="1:31" x14ac:dyDescent="0.3">
      <c r="A45" s="61" t="s">
        <v>27</v>
      </c>
      <c r="B45" s="61">
        <v>8878</v>
      </c>
      <c r="C45" s="73">
        <f t="shared" si="0"/>
        <v>927236.44200000004</v>
      </c>
      <c r="D45" s="74">
        <f t="shared" si="0"/>
        <v>725926.375</v>
      </c>
      <c r="E45" s="74">
        <f t="shared" si="4"/>
        <v>725926.375</v>
      </c>
      <c r="I45">
        <f t="shared" si="5"/>
        <v>41</v>
      </c>
      <c r="J45" s="75">
        <f t="shared" si="1"/>
        <v>10234.933999999999</v>
      </c>
      <c r="K45" s="75">
        <f t="shared" si="1"/>
        <v>17367.841</v>
      </c>
      <c r="L45" s="75">
        <f t="shared" si="1"/>
        <v>10367.841</v>
      </c>
      <c r="T45">
        <f t="shared" si="6"/>
        <v>226</v>
      </c>
      <c r="U45" s="75">
        <f t="shared" si="2"/>
        <v>87275.273000000001</v>
      </c>
      <c r="V45" s="75">
        <f t="shared" si="3"/>
        <v>67898.399999999994</v>
      </c>
      <c r="W45" s="75">
        <f t="shared" si="7"/>
        <v>67898.399999999994</v>
      </c>
      <c r="AB45">
        <f t="shared" si="8"/>
        <v>54</v>
      </c>
      <c r="AC45" s="75">
        <f t="shared" si="9"/>
        <v>34900.067000000003</v>
      </c>
      <c r="AD45" s="75">
        <f t="shared" si="10"/>
        <v>35849.285000000003</v>
      </c>
      <c r="AE45" s="75">
        <f t="shared" si="11"/>
        <v>25349.285</v>
      </c>
    </row>
    <row r="46" spans="1:31" x14ac:dyDescent="0.3">
      <c r="A46" s="61" t="s">
        <v>28</v>
      </c>
      <c r="B46" s="61">
        <v>8786</v>
      </c>
      <c r="C46" s="73">
        <f t="shared" si="0"/>
        <v>876149.24257</v>
      </c>
      <c r="D46" s="74">
        <f t="shared" si="0"/>
        <v>846474.63199999998</v>
      </c>
      <c r="E46" s="74">
        <f t="shared" si="4"/>
        <v>846474.63199999998</v>
      </c>
      <c r="I46">
        <f t="shared" si="5"/>
        <v>37</v>
      </c>
      <c r="J46" s="75">
        <f t="shared" si="1"/>
        <v>9239.9359999999997</v>
      </c>
      <c r="K46" s="75">
        <f t="shared" si="1"/>
        <v>17317.687999999998</v>
      </c>
      <c r="L46" s="75">
        <f t="shared" si="1"/>
        <v>10317.688</v>
      </c>
      <c r="T46">
        <f t="shared" si="6"/>
        <v>195</v>
      </c>
      <c r="U46" s="75">
        <f t="shared" si="2"/>
        <v>75258.668870000009</v>
      </c>
      <c r="V46" s="75">
        <f t="shared" si="3"/>
        <v>69011.210000000006</v>
      </c>
      <c r="W46" s="75">
        <f t="shared" si="7"/>
        <v>69011.210000000006</v>
      </c>
      <c r="AB46">
        <f t="shared" si="8"/>
        <v>37</v>
      </c>
      <c r="AC46" s="75">
        <f t="shared" si="9"/>
        <v>19823.75</v>
      </c>
      <c r="AD46" s="75">
        <f t="shared" si="10"/>
        <v>44632.902000000002</v>
      </c>
      <c r="AE46" s="75">
        <f t="shared" si="11"/>
        <v>24632.901999999998</v>
      </c>
    </row>
    <row r="47" spans="1:31" x14ac:dyDescent="0.3">
      <c r="A47" s="61" t="s">
        <v>29</v>
      </c>
      <c r="B47" s="61">
        <v>8044</v>
      </c>
      <c r="C47" s="73">
        <f t="shared" si="0"/>
        <v>809284.56215999997</v>
      </c>
      <c r="D47" s="74">
        <f t="shared" si="0"/>
        <v>837199.99399999995</v>
      </c>
      <c r="E47" s="74">
        <f t="shared" si="4"/>
        <v>837199.99399999995</v>
      </c>
      <c r="I47">
        <f t="shared" si="5"/>
        <v>46</v>
      </c>
      <c r="J47" s="75">
        <f t="shared" si="1"/>
        <v>10966.9</v>
      </c>
      <c r="K47" s="75">
        <f t="shared" si="1"/>
        <v>17419.317999999999</v>
      </c>
      <c r="L47" s="75">
        <f t="shared" si="1"/>
        <v>8419.3179999999993</v>
      </c>
      <c r="T47">
        <f t="shared" si="6"/>
        <v>192</v>
      </c>
      <c r="U47" s="75">
        <f t="shared" si="2"/>
        <v>72230.260006600001</v>
      </c>
      <c r="V47" s="75">
        <f t="shared" si="3"/>
        <v>74771.975999999995</v>
      </c>
      <c r="W47" s="75">
        <f t="shared" si="7"/>
        <v>61771.976000000002</v>
      </c>
      <c r="AB47">
        <f t="shared" si="8"/>
        <v>35</v>
      </c>
      <c r="AC47" s="75">
        <f t="shared" si="9"/>
        <v>20817.3</v>
      </c>
      <c r="AD47" s="75">
        <f t="shared" si="10"/>
        <v>41731.499000000003</v>
      </c>
      <c r="AE47" s="75">
        <f t="shared" si="11"/>
        <v>25731.499</v>
      </c>
    </row>
    <row r="48" spans="1:31" x14ac:dyDescent="0.3">
      <c r="A48" s="61" t="s">
        <v>30</v>
      </c>
      <c r="B48" s="61">
        <v>7067</v>
      </c>
      <c r="C48" s="73">
        <f t="shared" si="0"/>
        <v>732231.02335000003</v>
      </c>
      <c r="D48" s="74">
        <f t="shared" si="0"/>
        <v>751825.14300000004</v>
      </c>
      <c r="E48" s="74">
        <f t="shared" si="4"/>
        <v>751825.14300000004</v>
      </c>
      <c r="I48">
        <f t="shared" si="5"/>
        <v>25</v>
      </c>
      <c r="J48" s="75">
        <f t="shared" si="1"/>
        <v>5910.6719999999996</v>
      </c>
      <c r="K48" s="75">
        <f t="shared" si="1"/>
        <v>18858.460999999999</v>
      </c>
      <c r="L48" s="75">
        <f t="shared" si="1"/>
        <v>5858.4610000000002</v>
      </c>
      <c r="T48">
        <f t="shared" si="6"/>
        <v>174</v>
      </c>
      <c r="U48" s="75">
        <f t="shared" si="2"/>
        <v>67052.604999999996</v>
      </c>
      <c r="V48" s="75">
        <f t="shared" si="3"/>
        <v>83563.631999999998</v>
      </c>
      <c r="W48" s="75">
        <f t="shared" si="7"/>
        <v>59563.631999999998</v>
      </c>
      <c r="AB48">
        <f t="shared" si="8"/>
        <v>46</v>
      </c>
      <c r="AC48" s="75">
        <f t="shared" si="9"/>
        <v>28842.439589999998</v>
      </c>
      <c r="AD48" s="75">
        <f t="shared" si="10"/>
        <v>46675.212</v>
      </c>
      <c r="AE48" s="75">
        <f t="shared" si="11"/>
        <v>25675.212</v>
      </c>
    </row>
    <row r="49" spans="1:31" x14ac:dyDescent="0.3">
      <c r="A49" s="61" t="s">
        <v>31</v>
      </c>
      <c r="B49" s="61">
        <v>7411</v>
      </c>
      <c r="C49" s="73">
        <f t="shared" si="0"/>
        <v>771554.73910999997</v>
      </c>
      <c r="D49" s="74">
        <f t="shared" si="0"/>
        <v>704770.45400000003</v>
      </c>
      <c r="E49" s="74">
        <f t="shared" si="4"/>
        <v>704770.45400000003</v>
      </c>
      <c r="I49">
        <f t="shared" si="5"/>
        <v>18</v>
      </c>
      <c r="J49" s="75">
        <f t="shared" si="1"/>
        <v>4369.0569999999998</v>
      </c>
      <c r="K49" s="75">
        <f t="shared" si="1"/>
        <v>17031.099999999999</v>
      </c>
      <c r="L49" s="75">
        <f t="shared" si="1"/>
        <v>6031.1</v>
      </c>
      <c r="T49">
        <f t="shared" si="6"/>
        <v>163</v>
      </c>
      <c r="U49" s="75">
        <f t="shared" si="2"/>
        <v>60300.54982</v>
      </c>
      <c r="V49" s="75">
        <f t="shared" si="3"/>
        <v>68811.933999999994</v>
      </c>
      <c r="W49" s="75">
        <f t="shared" si="7"/>
        <v>55811.934000000001</v>
      </c>
      <c r="AB49">
        <f t="shared" si="8"/>
        <v>49</v>
      </c>
      <c r="AC49" s="75">
        <f t="shared" si="9"/>
        <v>30720.014999999999</v>
      </c>
      <c r="AD49" s="75">
        <f t="shared" si="10"/>
        <v>37910.828999999998</v>
      </c>
      <c r="AE49" s="75">
        <f t="shared" si="11"/>
        <v>19910.829000000002</v>
      </c>
    </row>
    <row r="50" spans="1:31" x14ac:dyDescent="0.3">
      <c r="A50" s="61" t="s">
        <v>32</v>
      </c>
      <c r="B50" s="61">
        <v>7914</v>
      </c>
      <c r="C50" s="73">
        <f t="shared" si="0"/>
        <v>807207.58077</v>
      </c>
      <c r="D50" s="74">
        <f t="shared" si="0"/>
        <v>808107.13</v>
      </c>
      <c r="E50" s="74">
        <f t="shared" si="4"/>
        <v>808107.13</v>
      </c>
      <c r="I50">
        <f t="shared" si="5"/>
        <v>34</v>
      </c>
      <c r="J50" s="75">
        <f t="shared" si="1"/>
        <v>7645.2805199999993</v>
      </c>
      <c r="K50" s="75">
        <f t="shared" si="1"/>
        <v>18706.174999999999</v>
      </c>
      <c r="L50" s="75">
        <f t="shared" si="1"/>
        <v>7706.1750000000002</v>
      </c>
      <c r="T50">
        <f t="shared" si="6"/>
        <v>137</v>
      </c>
      <c r="U50" s="75">
        <f t="shared" si="2"/>
        <v>53210.051758100002</v>
      </c>
      <c r="V50" s="75">
        <f t="shared" si="3"/>
        <v>72602.180999999997</v>
      </c>
      <c r="W50" s="75">
        <f t="shared" si="7"/>
        <v>58602.180999999997</v>
      </c>
      <c r="AB50">
        <f t="shared" si="8"/>
        <v>36</v>
      </c>
      <c r="AC50" s="75">
        <f t="shared" si="9"/>
        <v>22098.59</v>
      </c>
      <c r="AD50" s="75">
        <f t="shared" si="10"/>
        <v>38567.58</v>
      </c>
      <c r="AE50" s="75">
        <f t="shared" si="11"/>
        <v>31567.58</v>
      </c>
    </row>
    <row r="51" spans="1:31" x14ac:dyDescent="0.3">
      <c r="A51" s="61" t="s">
        <v>33</v>
      </c>
      <c r="B51" s="61">
        <v>8260</v>
      </c>
      <c r="C51" s="73">
        <f t="shared" si="0"/>
        <v>862644.44837</v>
      </c>
      <c r="D51" s="74">
        <f t="shared" si="0"/>
        <v>854144.89800000004</v>
      </c>
      <c r="E51" s="74">
        <f t="shared" si="4"/>
        <v>1218844.898</v>
      </c>
      <c r="I51">
        <f t="shared" si="5"/>
        <v>28</v>
      </c>
      <c r="J51" s="75">
        <f t="shared" si="1"/>
        <v>6135.8999899999999</v>
      </c>
      <c r="K51" s="75">
        <f t="shared" si="1"/>
        <v>24728.817999999999</v>
      </c>
      <c r="L51" s="75">
        <f t="shared" si="1"/>
        <v>5728.8180000000002</v>
      </c>
      <c r="T51">
        <f t="shared" si="6"/>
        <v>227</v>
      </c>
      <c r="U51" s="75">
        <f t="shared" si="2"/>
        <v>80605.577993399987</v>
      </c>
      <c r="V51" s="75">
        <f t="shared" si="3"/>
        <v>93311.8</v>
      </c>
      <c r="W51" s="75">
        <f t="shared" si="7"/>
        <v>69611.8</v>
      </c>
      <c r="AB51">
        <f t="shared" si="8"/>
        <v>58</v>
      </c>
      <c r="AC51" s="75">
        <f t="shared" si="9"/>
        <v>32190.277829999999</v>
      </c>
      <c r="AD51" s="75">
        <f t="shared" si="10"/>
        <v>59164.726000000002</v>
      </c>
      <c r="AE51" s="75">
        <f t="shared" si="11"/>
        <v>43164.726000000002</v>
      </c>
    </row>
    <row r="52" spans="1:31" x14ac:dyDescent="0.3">
      <c r="A52" s="61" t="s">
        <v>34</v>
      </c>
      <c r="B52" s="61">
        <v>4399</v>
      </c>
      <c r="C52" s="73">
        <f t="shared" si="0"/>
        <v>478671.20261000004</v>
      </c>
      <c r="D52" s="74">
        <f t="shared" si="0"/>
        <v>445221.52299999999</v>
      </c>
      <c r="E52" s="74">
        <f t="shared" si="4"/>
        <v>596221.52300000004</v>
      </c>
      <c r="I52">
        <f t="shared" si="5"/>
        <v>16</v>
      </c>
      <c r="J52" s="75">
        <f t="shared" si="1"/>
        <v>4190.1109999999999</v>
      </c>
      <c r="K52" s="75">
        <f t="shared" si="1"/>
        <v>20040.708999999999</v>
      </c>
      <c r="L52" s="75">
        <f t="shared" si="1"/>
        <v>1040.7090000000001</v>
      </c>
      <c r="T52">
        <f t="shared" si="6"/>
        <v>123</v>
      </c>
      <c r="U52" s="75">
        <f t="shared" si="2"/>
        <v>39404.841799999995</v>
      </c>
      <c r="V52" s="75">
        <f t="shared" si="3"/>
        <v>49710.48</v>
      </c>
      <c r="W52" s="75">
        <f t="shared" si="7"/>
        <v>27710.48</v>
      </c>
      <c r="AB52">
        <f t="shared" si="8"/>
        <v>78</v>
      </c>
      <c r="AC52" s="75">
        <f t="shared" si="9"/>
        <v>48976.35</v>
      </c>
      <c r="AD52" s="75">
        <f t="shared" si="10"/>
        <v>42326.79</v>
      </c>
      <c r="AE52" s="75">
        <f t="shared" si="11"/>
        <v>326.79000000000002</v>
      </c>
    </row>
    <row r="53" spans="1:31" x14ac:dyDescent="0.3">
      <c r="B53" s="61">
        <f>SUM(B41:B52)</f>
        <v>89828</v>
      </c>
      <c r="C53" s="70">
        <f>SUM(C41:C52)</f>
        <v>9256169.3047599979</v>
      </c>
      <c r="D53" s="70">
        <f>SUM(D41:D52)</f>
        <v>8750000</v>
      </c>
      <c r="E53" s="70">
        <f>SUM(E41:E52)</f>
        <v>9265700</v>
      </c>
      <c r="I53" s="61">
        <f>SUM(I41:I52)</f>
        <v>345</v>
      </c>
      <c r="J53" s="76">
        <f>SUM(J41:J52)</f>
        <v>81214.750510000013</v>
      </c>
      <c r="K53" s="76">
        <f>SUM(K41:K52)</f>
        <v>220000</v>
      </c>
      <c r="L53" s="76">
        <f>SUM(L41:L52)</f>
        <v>85000.000000000015</v>
      </c>
      <c r="T53" s="61">
        <f>SUM(T41:T52)</f>
        <v>1653</v>
      </c>
      <c r="U53" s="76">
        <f>SUM(U41:U52)</f>
        <v>618581.4810881</v>
      </c>
      <c r="V53" s="76">
        <f>SUM(V41:V52)</f>
        <v>750000</v>
      </c>
      <c r="W53" s="76">
        <f>SUM(W41:W52)</f>
        <v>620300</v>
      </c>
      <c r="AB53" s="61">
        <f>SUM(AB41:AB52)</f>
        <v>433</v>
      </c>
      <c r="AC53" s="76">
        <f>SUM(AC41:AC52)</f>
        <v>263680.47687999997</v>
      </c>
      <c r="AD53" s="76">
        <f>SUM(AD41:AD52)</f>
        <v>420000</v>
      </c>
      <c r="AE53" s="76">
        <f>SUM(AE41:AE52)</f>
        <v>269000</v>
      </c>
    </row>
    <row r="54" spans="1:31" x14ac:dyDescent="0.3">
      <c r="A54" s="61" t="s">
        <v>39</v>
      </c>
      <c r="C54" s="72">
        <f>+C53/B53</f>
        <v>103.04325271363047</v>
      </c>
      <c r="J54" s="71">
        <f>+J53/I53</f>
        <v>235.40507394202902</v>
      </c>
      <c r="K54" s="1"/>
      <c r="L54" s="1"/>
      <c r="U54" s="71">
        <f>+U53/T53</f>
        <v>374.21747192262552</v>
      </c>
      <c r="V54" s="1"/>
      <c r="W54" s="1"/>
      <c r="AC54" s="77">
        <f>+AC53/AB53</f>
        <v>608.9618403695149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Base de Datos</vt:lpstr>
      <vt:lpstr>Reporte</vt:lpstr>
      <vt:lpstr>Hoja1</vt:lpstr>
      <vt:lpstr>Hoja2</vt:lpstr>
      <vt:lpstr>Año</vt:lpstr>
      <vt:lpstr>Importe</vt:lpstr>
      <vt:lpstr>Mes</vt:lpstr>
      <vt:lpstr>Número</vt:lpstr>
      <vt:lpstr>Tipo</vt:lpstr>
      <vt:lpstr>Reporte!Títulos_a_imprimir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Carrillo Diaz, Luis Felipe</dc:creator>
  <cp:lastModifiedBy>Ruiz Velasco Patiño, Miriam del Carmen</cp:lastModifiedBy>
  <cp:lastPrinted>2022-01-18T15:32:44Z</cp:lastPrinted>
  <dcterms:created xsi:type="dcterms:W3CDTF">2021-05-10T14:08:30Z</dcterms:created>
  <dcterms:modified xsi:type="dcterms:W3CDTF">2022-01-18T22:28:24Z</dcterms:modified>
</cp:coreProperties>
</file>